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bstract  " sheetId="1" state="visible" r:id="rId2"/>
    <sheet name="Basic Rates" sheetId="2" state="visible" r:id="rId3"/>
    <sheet name="Abstract" sheetId="3" state="visible" r:id="rId4"/>
    <sheet name="Sheet1" sheetId="4" state="visible" r:id="rId5"/>
  </sheets>
  <externalReferences>
    <externalReference r:id="rId6"/>
  </externalReferences>
  <definedNames>
    <definedName function="false" hidden="false" localSheetId="2" name="_xlnm.Print_Area" vbProcedure="false">Abstract!$A$1:$G$141</definedName>
    <definedName function="false" hidden="false" localSheetId="2" name="_xlnm.Print_Titles" vbProcedure="false">Abstract!$8:$8</definedName>
    <definedName function="false" hidden="false" localSheetId="0" name="_xlnm.Print_Area" vbProcedure="false">'Abstract  '!$A$1:$D$23</definedName>
    <definedName function="false" hidden="false" localSheetId="1" name="_xlnm.Print_Area" vbProcedure="false">'Basic Rates'!$A$1:$D$22</definedName>
    <definedName function="false" hidden="false" localSheetId="2" name="_xlnm.Print_Titles" vbProcedure="false">Abstract!$8:$8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<sst xmlns="http://schemas.openxmlformats.org/spreadsheetml/2006/main" count="421" uniqueCount="278">
  <si>
    <t xml:space="preserve">PHASE-I  Building work Summary</t>
  </si>
  <si>
    <t xml:space="preserve">Total Area  (2F+3F) = 40,500 Sft</t>
  </si>
  <si>
    <t xml:space="preserve">Sl no</t>
  </si>
  <si>
    <t xml:space="preserve">Description</t>
  </si>
  <si>
    <t xml:space="preserve">Amount</t>
  </si>
  <si>
    <t xml:space="preserve">Remarks</t>
  </si>
  <si>
    <t xml:space="preserve">Demolishion works</t>
  </si>
  <si>
    <t xml:space="preserve">REINFORCED CEMEMNT CONCRETE</t>
  </si>
  <si>
    <t xml:space="preserve">Below Plinth Level</t>
  </si>
  <si>
    <t xml:space="preserve">Above Plinth Level</t>
  </si>
  <si>
    <t xml:space="preserve">REINFORCEMENT STEEL.</t>
  </si>
  <si>
    <t xml:space="preserve">MASONRY WORK</t>
  </si>
  <si>
    <t xml:space="preserve">PLASTERING WORK</t>
  </si>
  <si>
    <t xml:space="preserve">FLOORING  WORK</t>
  </si>
  <si>
    <t xml:space="preserve">PAINTING WORK</t>
  </si>
  <si>
    <t xml:space="preserve">DOOR, WINDOWS, VENTILATORS</t>
  </si>
  <si>
    <t xml:space="preserve">MISCELLANEOUS  WORK</t>
  </si>
  <si>
    <t xml:space="preserve">LIGHT WEIGHT ROOF STRUCTURE</t>
  </si>
  <si>
    <t xml:space="preserve">TOTAL VALUE OF CIVIL WORKS</t>
  </si>
  <si>
    <t xml:space="preserve">GST 18%</t>
  </si>
  <si>
    <t xml:space="preserve"> Total With GST</t>
  </si>
  <si>
    <t xml:space="preserve">PLUMBING WORK</t>
  </si>
  <si>
    <t xml:space="preserve">ELECTRICAL WORK</t>
  </si>
  <si>
    <t xml:space="preserve">GRAND TOTAL</t>
  </si>
  <si>
    <t xml:space="preserve">COST PER SFT</t>
  </si>
  <si>
    <t xml:space="preserve">Basic Rates of Materials EXCLUDING GST</t>
  </si>
  <si>
    <t xml:space="preserve">Materials</t>
  </si>
  <si>
    <t xml:space="preserve">Unit</t>
  </si>
  <si>
    <t xml:space="preserve"> Rate </t>
  </si>
  <si>
    <t xml:space="preserve">1</t>
  </si>
  <si>
    <t xml:space="preserve">Cement</t>
  </si>
  <si>
    <t xml:space="preserve">Bag</t>
  </si>
  <si>
    <t xml:space="preserve">2</t>
  </si>
  <si>
    <t xml:space="preserve">Reinforcement Steel</t>
  </si>
  <si>
    <t xml:space="preserve">MT</t>
  </si>
  <si>
    <t xml:space="preserve">3</t>
  </si>
  <si>
    <t xml:space="preserve">RMC-M10</t>
  </si>
  <si>
    <t xml:space="preserve">CMT</t>
  </si>
  <si>
    <t xml:space="preserve">4</t>
  </si>
  <si>
    <t xml:space="preserve">RMC-M25</t>
  </si>
  <si>
    <t xml:space="preserve">5</t>
  </si>
  <si>
    <t xml:space="preserve">RMC-M30</t>
  </si>
  <si>
    <t xml:space="preserve">6</t>
  </si>
  <si>
    <t xml:space="preserve">Vitrified tile</t>
  </si>
  <si>
    <t xml:space="preserve">SFT</t>
  </si>
  <si>
    <t xml:space="preserve">7</t>
  </si>
  <si>
    <t xml:space="preserve">8</t>
  </si>
  <si>
    <t xml:space="preserve">Sadarahally Granite</t>
  </si>
  <si>
    <t xml:space="preserve">9</t>
  </si>
  <si>
    <t xml:space="preserve">10mm Hassan green  granite</t>
  </si>
  <si>
    <t xml:space="preserve">10</t>
  </si>
  <si>
    <t xml:space="preserve">20mm Hassan green  granite</t>
  </si>
  <si>
    <t xml:space="preserve">11</t>
  </si>
  <si>
    <t xml:space="preserve">Teak wood (1st Quality)</t>
  </si>
  <si>
    <t xml:space="preserve">CFT</t>
  </si>
  <si>
    <t xml:space="preserve">12</t>
  </si>
  <si>
    <t xml:space="preserve">Structural steel</t>
  </si>
  <si>
    <t xml:space="preserve">13</t>
  </si>
  <si>
    <t xml:space="preserve">Concrete Block-200mm</t>
  </si>
  <si>
    <t xml:space="preserve">No's</t>
  </si>
  <si>
    <t xml:space="preserve">14</t>
  </si>
  <si>
    <t xml:space="preserve">Concrete Block-150mm</t>
  </si>
  <si>
    <t xml:space="preserve">15</t>
  </si>
  <si>
    <t xml:space="preserve">Concrete Block-100mm</t>
  </si>
  <si>
    <t xml:space="preserve">16</t>
  </si>
  <si>
    <t xml:space="preserve">Red Sal Wood</t>
  </si>
  <si>
    <t xml:space="preserve">Cft</t>
  </si>
  <si>
    <t xml:space="preserve">17</t>
  </si>
  <si>
    <t xml:space="preserve">Flush Door(Century or Eq)</t>
  </si>
  <si>
    <t xml:space="preserve">Sft</t>
  </si>
  <si>
    <t xml:space="preserve">18</t>
  </si>
  <si>
    <t xml:space="preserve">Laminate (Greenlam or Merino)</t>
  </si>
  <si>
    <t xml:space="preserve">19</t>
  </si>
  <si>
    <t xml:space="preserve">Hard ware Cost for each Room door</t>
  </si>
  <si>
    <t xml:space="preserve">Each door</t>
  </si>
  <si>
    <t xml:space="preserve">PROJECT :  PROPOSED CONSTRUCTION OF 2nd FLOOR RASHTROTHANA VIDYA KENDRA AT HANAGAL</t>
  </si>
  <si>
    <t xml:space="preserve">BILL OF QUANTITIES</t>
  </si>
  <si>
    <t xml:space="preserve">Built up Area</t>
  </si>
  <si>
    <t xml:space="preserve">Second Floor</t>
  </si>
  <si>
    <t xml:space="preserve">Sqm</t>
  </si>
  <si>
    <t xml:space="preserve">Third floor</t>
  </si>
  <si>
    <t xml:space="preserve">Head Rooms</t>
  </si>
  <si>
    <t xml:space="preserve">Total</t>
  </si>
  <si>
    <t xml:space="preserve">SL NO</t>
  </si>
  <si>
    <t xml:space="preserve">DESCRIPTION OF ITEM</t>
  </si>
  <si>
    <t xml:space="preserve">UNIT</t>
  </si>
  <si>
    <t xml:space="preserve">QUANTITY</t>
  </si>
  <si>
    <t xml:space="preserve">RATE</t>
  </si>
  <si>
    <t xml:space="preserve">AMOUNT</t>
  </si>
  <si>
    <t xml:space="preserve">REMARKS</t>
  </si>
  <si>
    <t xml:space="preserve">Demolition works</t>
  </si>
  <si>
    <t xml:space="preserve">a</t>
  </si>
  <si>
    <t xml:space="preserve">Removing of existing dummy concrete of the existing coloumns.</t>
  </si>
  <si>
    <t xml:space="preserve">Cum</t>
  </si>
  <si>
    <t xml:space="preserve">b</t>
  </si>
  <si>
    <t xml:space="preserve">Breaking of block masonry around dummy coloumn.</t>
  </si>
  <si>
    <t xml:space="preserve">c</t>
  </si>
  <si>
    <t xml:space="preserve">Providing applying of Nitto Bond to old concrete.</t>
  </si>
  <si>
    <t xml:space="preserve">Ltrs</t>
  </si>
  <si>
    <t xml:space="preserve">Stalking &amp; Disposal of debrise out of site</t>
  </si>
  <si>
    <t xml:space="preserve">Sub Total – Demolition</t>
  </si>
  <si>
    <t xml:space="preserve">REINFORCED CEMENT CONCRETE</t>
  </si>
  <si>
    <t xml:space="preserve">PREAMBLE FOR R.C.C. WORKS (FOR RMC)</t>
  </si>
  <si>
    <t xml:space="preserve">RATE QUOTED SHOULD INCLUDE FOR THE FOLLOWING:</t>
  </si>
  <si>
    <t xml:space="preserve">All concrete used for reinforced concrete work (structural concrete) shall be "Controlled concrete" and the use of weight batching is a must and shall be insisted upon.</t>
  </si>
  <si>
    <t xml:space="preserve">While quoting for structural concrete work contractors are particularly advised to study the relevant drawings carefully before quoting.</t>
  </si>
  <si>
    <t xml:space="preserve">Contractor shall quote the rates including all forms of wastage. The contractor shall immediately rectify / grind the concrete joints, bulged surfaces concrete spillages etc., immediately after striking out the form work as per the instructions of EIC.</t>
  </si>
  <si>
    <t xml:space="preserve">a. A thick coat of slurry if the joint is less than 3 days old.</t>
  </si>
  <si>
    <t xml:space="preserve">b. A thick coat of slurry with latex based admixture like Nito bond or equivalent , if the joint is less than 7 days old.</t>
  </si>
  <si>
    <t xml:space="preserve">c. A coat of epoxy to be applied, if it is more than 7 days.</t>
  </si>
  <si>
    <t xml:space="preserve">d. Construction joints in columns, walls shall be horizontal, Slabs/ beams as per drawing and all the latent concrete shall be removed after final setting and shall be given a coat of thick slurry if the joint is below the floor level and mortar poured from the top mix proportion equal to that of concrete.</t>
  </si>
  <si>
    <t xml:space="preserve">e. For Construction joints, Stoppers to be removed immediately after initial setting time and the surface should be roughened thoroughly by compressed jet water wash.</t>
  </si>
  <si>
    <t xml:space="preserve">e. Raking of shuttering plate joints in slabs using grinder &amp; making good any visible honey comb as per the directions of EIC.</t>
  </si>
  <si>
    <t xml:space="preserve">f. For all structural concrete elements post construction dimension and levels shall be documented and submitted .</t>
  </si>
  <si>
    <t xml:space="preserve">g. In case Client insist for using river sand in lieu of M-sand, the difference in rate will only be paid.</t>
  </si>
  <si>
    <t xml:space="preserve">h. Bolt holes to be properly made good with suitable grouting material as per the directions of EIC.</t>
  </si>
  <si>
    <t xml:space="preserve">Providing &amp; laying all grades of concrete including pumping as specified in (IS 1200) at any depth or heights excluding the cost of steel reinforcement and Including of Shuttering / Formwork. The rate shall include for providing scaffolding, compacting by vibration, curing, hacking (wherever required and also to receive plaster) and providing recess in walls or columns, sleeves in slabs, construction joints, sunk slabs, cantilever slabs, making holes or cutting formwork for taking out Electrical conduits or dowels for columns, Staircase &amp; for any other RCC members, to the required shape, size, slope shown in drawings for the following items of work.</t>
  </si>
  <si>
    <t xml:space="preserve">PREAMBLE FOR FORM WORKS</t>
  </si>
  <si>
    <t xml:space="preserve">CONVENTIONAL TYPE SHUTTERING</t>
  </si>
  <si>
    <t xml:space="preserve">Providing, fabricating and erecting form work at all levels and places and profiles wherever needed/ specified as per drawing including deshuttering, with 12 mm Plastic coated, marine resistant waterproof ply/ Smooth finished MS plates with adjustable steel props of acceptable Staging system and with sufficient bracing as approved by consultant. Cost to include designing of proper form work and staging system to suit the requirements, Submission of design calculations and shop drawings for approval, sealing the joints with heavy duty brown self adhesive tape, aligning to line and levels including M.S. Ties, PVC Spacer, Providing openings/ cutouts/ pockets, provision for dowels wherever specified, applying deshuttering chemical, Deshuttering as approved by the consultant etc., complete at all levels, double/ triple heights and profiles.</t>
  </si>
  <si>
    <t xml:space="preserve">Contractors shall submit drawings showing the scheme of form work (shuttering) for all items of work detailed as under.</t>
  </si>
  <si>
    <t xml:space="preserve">1) Minimum of 12 mm thick plywood shuttering of suitable density and confirming to IS 4990:2011 shall be considered for all vertical elements, beams, soffit, walls, stairs, ramps, tanks, RCC pedestals Etc.,</t>
  </si>
  <si>
    <t xml:space="preserve">2) M.S. plates shall be considered for slabs &amp; Foundations only.</t>
  </si>
  <si>
    <t xml:space="preserve">3) Contractors shall submit drawings showing the scheme of form work (shuttering) for beams and slabs, areas which project out at various levels as indicated in drgs and this shall be obligatory.</t>
  </si>
  <si>
    <t xml:space="preserve">4) Formwork designed with proposed materials (to be approved prior to making) shall be able to retain its shape, line, dimension, level within the allowable limits of variations. Props shall be only steel props.</t>
  </si>
  <si>
    <t xml:space="preserve">5) Formwork shall be designed for rigidity, durability, strength, water tightness, easy removal etc.,</t>
  </si>
  <si>
    <t xml:space="preserve">6) Necessary arrangement shall be envisaged to provide camber in beams or slabs as per design.</t>
  </si>
  <si>
    <t xml:space="preserve">7) Formwork for construction joints shall be submitted for approval.</t>
  </si>
  <si>
    <t xml:space="preserve">8) Backproping sequence shall be as per relevant IS code &amp; as approved by EIC.</t>
  </si>
  <si>
    <t xml:space="preserve">9) Shuttering &amp; deshuttering sequence shall be 100% ,80% &amp; 40% from the slab to be cast respectively &amp; also to conform to relevant IS code.</t>
  </si>
  <si>
    <t xml:space="preserve">8) Bolt holes in the formwork if any , to be properly made good and plugged by suitable means to avoid leakage of slurry.</t>
  </si>
  <si>
    <t xml:space="preserve">3.a</t>
  </si>
  <si>
    <r>
      <rPr>
        <b val="true"/>
        <sz val="11"/>
        <rFont val="Calibri"/>
        <family val="2"/>
        <charset val="1"/>
      </rPr>
      <t xml:space="preserve">M30</t>
    </r>
    <r>
      <rPr>
        <sz val="11"/>
        <color rgb="FF000000"/>
        <rFont val="Calibri"/>
        <family val="2"/>
        <charset val="1"/>
      </rPr>
      <t xml:space="preserve"> Grade for Columns</t>
    </r>
  </si>
  <si>
    <t xml:space="preserve">3.b</t>
  </si>
  <si>
    <r>
      <rPr>
        <b val="true"/>
        <sz val="11"/>
        <rFont val="Calibri"/>
        <family val="2"/>
        <charset val="1"/>
      </rPr>
      <t xml:space="preserve">M25</t>
    </r>
    <r>
      <rPr>
        <sz val="11"/>
        <color rgb="FF000000"/>
        <rFont val="Calibri"/>
        <family val="2"/>
        <charset val="1"/>
      </rPr>
      <t xml:space="preserve"> Grade for Roof Beams</t>
    </r>
  </si>
  <si>
    <t xml:space="preserve">3.c</t>
  </si>
  <si>
    <r>
      <rPr>
        <b val="true"/>
        <sz val="11"/>
        <rFont val="Calibri"/>
        <family val="2"/>
        <charset val="1"/>
      </rPr>
      <t xml:space="preserve">M25</t>
    </r>
    <r>
      <rPr>
        <sz val="11"/>
        <color rgb="FF000000"/>
        <rFont val="Calibri"/>
        <family val="2"/>
        <charset val="1"/>
      </rPr>
      <t xml:space="preserve"> Grade for Roof Slab</t>
    </r>
  </si>
  <si>
    <t xml:space="preserve">3.d</t>
  </si>
  <si>
    <r>
      <rPr>
        <b val="true"/>
        <sz val="11"/>
        <rFont val="Calibri"/>
        <family val="2"/>
        <charset val="1"/>
      </rPr>
      <t xml:space="preserve">M25 </t>
    </r>
    <r>
      <rPr>
        <sz val="11"/>
        <rFont val="Calibri"/>
        <family val="2"/>
        <charset val="1"/>
      </rPr>
      <t xml:space="preserve">Grade for Lintels</t>
    </r>
  </si>
  <si>
    <t xml:space="preserve">3.e</t>
  </si>
  <si>
    <r>
      <rPr>
        <b val="true"/>
        <sz val="11"/>
        <rFont val="Calibri"/>
        <family val="2"/>
        <charset val="1"/>
      </rPr>
      <t xml:space="preserve">M25 </t>
    </r>
    <r>
      <rPr>
        <sz val="11"/>
        <color rgb="FF000000"/>
        <rFont val="Calibri"/>
        <family val="2"/>
        <charset val="1"/>
      </rPr>
      <t xml:space="preserve">Grade for Staircase </t>
    </r>
  </si>
  <si>
    <t xml:space="preserve">3.f</t>
  </si>
  <si>
    <r>
      <rPr>
        <b val="true"/>
        <sz val="11"/>
        <rFont val="Calibri"/>
        <family val="2"/>
        <charset val="1"/>
      </rPr>
      <t xml:space="preserve">M25</t>
    </r>
    <r>
      <rPr>
        <sz val="11"/>
        <color rgb="FF000000"/>
        <rFont val="Calibri"/>
        <family val="2"/>
        <charset val="1"/>
      </rPr>
      <t xml:space="preserve"> Grade for Chajja</t>
    </r>
  </si>
  <si>
    <t xml:space="preserve">3.g</t>
  </si>
  <si>
    <r>
      <rPr>
        <b val="true"/>
        <sz val="11"/>
        <rFont val="Calibri"/>
        <family val="2"/>
        <charset val="1"/>
      </rPr>
      <t xml:space="preserve">M10</t>
    </r>
    <r>
      <rPr>
        <sz val="11"/>
        <rFont val="Calibri"/>
        <family val="2"/>
        <charset val="1"/>
      </rPr>
      <t xml:space="preserve"> Grade for Dummy Columns</t>
    </r>
  </si>
  <si>
    <t xml:space="preserve">Sub Total – Above plinth Lvl</t>
  </si>
  <si>
    <t xml:space="preserve">STEEL WORKS</t>
  </si>
  <si>
    <t xml:space="preserve">Basic price of Steel : Rs.55,000/MT</t>
  </si>
  <si>
    <r>
      <rPr>
        <sz val="11"/>
        <rFont val="Calibri"/>
        <family val="2"/>
        <charset val="1"/>
      </rPr>
      <t xml:space="preserve">Straightening, cutting, bending and tying in position reinforcement for RCC work with high yield strength ribbed cold twisted tor steel (HSD) bar of various diameters and grade of steel as specified below conforming to </t>
    </r>
    <r>
      <rPr>
        <b val="true"/>
        <sz val="11"/>
        <rFont val="Calibri"/>
        <family val="2"/>
        <charset val="1"/>
      </rPr>
      <t xml:space="preserve">IS-1786-2008</t>
    </r>
    <r>
      <rPr>
        <sz val="11"/>
        <rFont val="Calibri"/>
        <family val="2"/>
        <charset val="1"/>
      </rPr>
      <t xml:space="preserve"> specification including cutting and waste, bending, hoisting, fabricating and placing in position according to drawings and binding the reinforcement with galvanised annealed binding wire of double fold of 18 gauge and providing Concrete PVC cover blocks (Same strength of concrete) for placing the reinforcements in position and for maintaining the cover specified in IS-1786-2008.</t>
    </r>
  </si>
  <si>
    <t xml:space="preserve">M.T</t>
  </si>
  <si>
    <r>
      <rPr>
        <sz val="11"/>
        <rFont val="Calibri"/>
        <family val="2"/>
        <charset val="1"/>
      </rPr>
      <t xml:space="preserve">Note : Unless noted otherwise the measurements in accordance with</t>
    </r>
    <r>
      <rPr>
        <b val="true"/>
        <sz val="11"/>
        <rFont val="Calibri"/>
        <family val="2"/>
        <charset val="1"/>
      </rPr>
      <t xml:space="preserve"> IS.2502.1963.</t>
    </r>
    <r>
      <rPr>
        <sz val="11"/>
        <rFont val="Calibri"/>
        <family val="2"/>
        <charset val="1"/>
      </rPr>
      <t xml:space="preserve">However reinforcement shall be measured only in lengths of bars as actually placed in position on standard weight basis, no allowance being made in the weight for rolling margin. Authorised laps and splices only will be measured. Chairs of any shape &amp; profile, Spacer bar of any shape &amp; profile, cover block, wastage and binding wire will not be measured and shall be included in the quoted rates. Quoted rate shall be deemed to have considered the above stipulation. Quoted rate to include lead, lift, placing  at all levels and as directed.</t>
    </r>
  </si>
  <si>
    <t xml:space="preserve">SUB Total</t>
  </si>
  <si>
    <t xml:space="preserve">PREAMBLE</t>
  </si>
  <si>
    <t xml:space="preserve">Manufactured sand (M-sand) confirming to approved gradation.</t>
  </si>
  <si>
    <t xml:space="preserve">In case Client insist for using river sand in lieu of M-sand, the difference in rate will  only be paid.</t>
  </si>
  <si>
    <r>
      <rPr>
        <sz val="11"/>
        <rFont val="Calibri"/>
        <family val="2"/>
        <charset val="1"/>
      </rPr>
      <t xml:space="preserve">Having block density not less than </t>
    </r>
    <r>
      <rPr>
        <b val="true"/>
        <sz val="11"/>
        <rFont val="Calibri"/>
        <family val="2"/>
        <charset val="1"/>
      </rPr>
      <t xml:space="preserve">1800Kg/Cum</t>
    </r>
    <r>
      <rPr>
        <sz val="11"/>
        <rFont val="Calibri"/>
        <family val="2"/>
        <charset val="1"/>
      </rPr>
      <t xml:space="preserve"> and Min avarage compressive strenth </t>
    </r>
    <r>
      <rPr>
        <b val="true"/>
        <sz val="11"/>
        <rFont val="Calibri"/>
        <family val="2"/>
        <charset val="1"/>
      </rPr>
      <t xml:space="preserve">4N/Sqm</t>
    </r>
    <r>
      <rPr>
        <sz val="11"/>
        <rFont val="Calibri"/>
        <family val="2"/>
        <charset val="1"/>
      </rPr>
      <t xml:space="preserve"> confirming to</t>
    </r>
    <r>
      <rPr>
        <b val="true"/>
        <sz val="11"/>
        <rFont val="Calibri"/>
        <family val="2"/>
        <charset val="1"/>
      </rPr>
      <t xml:space="preserve"> IS 2185 (Part-I) 2005</t>
    </r>
    <r>
      <rPr>
        <sz val="11"/>
        <rFont val="Calibri"/>
        <family val="2"/>
        <charset val="1"/>
      </rPr>
      <t xml:space="preserve"> and constructed  as per </t>
    </r>
    <r>
      <rPr>
        <b val="true"/>
        <sz val="11"/>
        <rFont val="Calibri"/>
        <family val="2"/>
        <charset val="1"/>
      </rPr>
      <t xml:space="preserve">IS 2572:2005.</t>
    </r>
  </si>
  <si>
    <t xml:space="preserve">LIGHT WEIGHT BLOCK MASONRY</t>
  </si>
  <si>
    <t xml:space="preserve">5.2a</t>
  </si>
  <si>
    <t xml:space="preserve">Providing and constructing non load bearing wall with Light Weight Concrete (Autoclaved aerated concrete) Blocks confirming to IS:2185 (Part-3) 1984 and IS 6441-1972 of compressive strength of 3.0N/sq mm with a thin layer of polymer based jointing solvent for super structure with necessary scaffolding, curing including cost of all materials, labour, lead &amp; lift etc, complete as per specifications. 600X200X200</t>
  </si>
  <si>
    <t xml:space="preserve">5.2b</t>
  </si>
  <si>
    <t xml:space="preserve">Providing and constructing non load bearing wall with Light Weight Concrete (Autoclaved aerated concrete) Blocks confirming to IS:2185 (Part-3) 1984 and IS 6441-1972 of compressive strength of 3.0N/sq mm with a thin layer of polymer based jointing solvent for super structure with necessary scaffolding, curing including cost of all materials, labour, lead &amp; lift etc, complete as per specifications. 600X150X200</t>
  </si>
  <si>
    <t xml:space="preserve">5.2c</t>
  </si>
  <si>
    <t xml:space="preserve">Providing and constructing non load bearing wall with Light Weight Concrete (Autoclaved aerated concrete) Blocks confirming to IS:2185 (Part-3) 1984 and IS 6441-1972 of compressive strength of 3.0N/sq mm with a thin layer of polymer based jointing solvent for super structure with necessary scaffolding, curing including cost of all materials, labour, lead &amp; lift etc, complete as per specifications. 600X050X200</t>
  </si>
  <si>
    <t xml:space="preserve">PREMABLE</t>
  </si>
  <si>
    <r>
      <rPr>
        <sz val="11"/>
        <rFont val="Calibri"/>
        <family val="2"/>
        <charset val="1"/>
      </rPr>
      <t xml:space="preserve">Quoted  rate to include to achieve true to square, line and level for all openings by providing/using suitable</t>
    </r>
    <r>
      <rPr>
        <b val="true"/>
        <sz val="11"/>
        <rFont val="Calibri"/>
        <family val="2"/>
        <charset val="1"/>
      </rPr>
      <t xml:space="preserve"> template (made of aluminum sections)</t>
    </r>
    <r>
      <rPr>
        <sz val="11"/>
        <rFont val="Calibri"/>
        <family val="2"/>
        <charset val="1"/>
      </rPr>
      <t xml:space="preserve"> in order to maintain uniformity and standardisation  in size of openings . If  plastering to the openings done does not comply to required standards, the same needs to be done/corrected at the contractor's cost.</t>
    </r>
  </si>
  <si>
    <t xml:space="preserve">In case Client insist for using river sand in lieu of M-sand, the difference in rate will only be paid.</t>
  </si>
  <si>
    <t xml:space="preserve">Manufactured sand (M-sand) confirming to approved gradation, admixture of approved make (FOSROC or equivalent) and dosage as per manufacturer specification to be used in all plastering works.</t>
  </si>
  <si>
    <t xml:space="preserve">Provide 6" wide x 0.35mm thick GI plaster mesh for electrical chasing  and fixing Corner Bead of size 45 x 45 mm made out of galvanized iron of nominal thickness of 0.45 mm  Arpitha / Equivalent make, made out of galvanized iron with a Zinc coating of 120 gms per Sqm,fixed at the junctions of Masonry and concrete works and other locations as specified by the Engineer Incharge.</t>
  </si>
  <si>
    <r>
      <rPr>
        <sz val="11"/>
        <rFont val="Calibri"/>
        <family val="2"/>
        <charset val="1"/>
      </rPr>
      <t xml:space="preserve">Providing Internal Plastering with </t>
    </r>
    <r>
      <rPr>
        <b val="true"/>
        <sz val="11"/>
        <rFont val="Calibri"/>
        <family val="2"/>
        <charset val="1"/>
      </rPr>
      <t xml:space="preserve">15mm thick CM 1 : 6</t>
    </r>
    <r>
      <rPr>
        <sz val="11"/>
        <rFont val="Calibri"/>
        <family val="2"/>
        <charset val="1"/>
      </rPr>
      <t xml:space="preserve"> for wall and </t>
    </r>
    <r>
      <rPr>
        <b val="true"/>
        <sz val="11"/>
        <rFont val="Calibri"/>
        <family val="2"/>
        <charset val="1"/>
      </rPr>
      <t xml:space="preserve">12mm Thick CM 1:4</t>
    </r>
    <r>
      <rPr>
        <sz val="11"/>
        <rFont val="Calibri"/>
        <family val="2"/>
        <charset val="1"/>
      </rPr>
      <t xml:space="preserve"> for ceiling  with lime rendering including dash coat  of Cement mortar for fixing GI expanded mesh, necessary scaffolding and curing etc., complete as per specification. For Internal walls / ceiling / sides of beams and other vertical surfaces(Note:. P&amp;F of GI mesh is included)</t>
    </r>
  </si>
  <si>
    <t xml:space="preserve">a) Ceilings with 12mm Thick CM 1:4.</t>
  </si>
  <si>
    <t xml:space="preserve">b) Internal wall with 15mm thick CM 1 : 6.</t>
  </si>
  <si>
    <t xml:space="preserve">c) Rough Plastering – 12mm thick single coat  with CM 1:6.</t>
  </si>
  <si>
    <t xml:space="preserve">Providing External plastering 20 mm thk. In CM 1 : 4( 1 Cement : 4 M-sand) sponge finish, rate to include Integral waterproofing compound 2% by weight for both coats, as per manufacturers specifications, including providing necessary steel scaffolding and curing. etc complete. GI mesh of Arpitha make or equivalent to be fixed at the junction of dissimilar materials by necessary fasteners, providing drip moulds, Plastering at all levels, including slab projections, Chejja’s and as per drawings / as per instructions of EIC. Cost of fixing mesh shall be included in the rates.</t>
  </si>
  <si>
    <t xml:space="preserve">a) External walls with CM 1:4</t>
  </si>
  <si>
    <t xml:space="preserve">SUB Total-Plastering</t>
  </si>
  <si>
    <t xml:space="preserve">FLOORING/DADOING/TILING WORK</t>
  </si>
  <si>
    <t xml:space="preserve">a)The brand name/local name specified for coloured marble/granite/Vetrified/Ceramic/Glazed tiles flooring or dadoing are meant for the approved quality available in the region.
b) The work shall include Cementitious Polymer Grout for other than toilet area and epoxy grout for toilet area, Laticrete/ Bal Endura or equivalent as manufacturers specifications &amp; drawings.
c) The newly laid floor shall be covered with 4mm thick bubble guard polythene sheet by covering the entire finished surface as directed till the finished items like painting/polishing etc,. Are completed inside the building. This shall be done irrespective of, whether mentioned in the individual flooring items or not at no extra cost.
d) Works to be carried out at all levels.
e) For all exposed granite works the edges should be polished and chamfered as per drawing and direction of engineer in charge.
</t>
  </si>
  <si>
    <r>
      <rPr>
        <sz val="11"/>
        <color rgb="FF000000"/>
        <rFont val="Calibri"/>
        <family val="2"/>
        <charset val="1"/>
      </rPr>
      <t xml:space="preserve">Providing , storing and laying of</t>
    </r>
    <r>
      <rPr>
        <b val="true"/>
        <sz val="11"/>
        <color rgb="FF000000"/>
        <rFont val="Calibri"/>
        <family val="2"/>
        <charset val="1"/>
      </rPr>
      <t xml:space="preserve"> 10mm thick polished, Full body vitrified tiles of 600X1200mm </t>
    </r>
    <r>
      <rPr>
        <sz val="11"/>
        <color rgb="FF000000"/>
        <rFont val="Calibri"/>
        <family val="2"/>
        <charset val="1"/>
      </rPr>
      <t xml:space="preserve">approved colour,size and make for flooring at all levels</t>
    </r>
    <r>
      <rPr>
        <b val="true"/>
        <sz val="11"/>
        <color rgb="FF000000"/>
        <rFont val="Calibri"/>
        <family val="2"/>
        <charset val="1"/>
      </rPr>
      <t xml:space="preserve">,</t>
    </r>
    <r>
      <rPr>
        <sz val="11"/>
        <color rgb="FF000000"/>
        <rFont val="Calibri"/>
        <family val="2"/>
        <charset val="1"/>
      </rPr>
      <t xml:space="preserve"> fixed on 12mm thick cement mortar bed of 1:4 mix with water proofing compound and finishing joints with matching colour pigment cement etc.. as per specification &amp; drawings and as per the directions of Engineer-in Charge</t>
    </r>
    <r>
      <rPr>
        <sz val="11"/>
        <color rgb="FF000000"/>
        <rFont val="Arial2"/>
        <family val="0"/>
        <charset val="1"/>
      </rPr>
      <t xml:space="preserve">.</t>
    </r>
    <r>
      <rPr>
        <sz val="11"/>
        <color rgb="FF000000"/>
        <rFont val="Calibri"/>
        <family val="2"/>
        <charset val="1"/>
      </rPr>
      <t xml:space="preserve">(grouting with CEMENT BASED GROUT of BAL-ENDURA / LATICRETE or equivalent etc.,)
</t>
    </r>
    <r>
      <rPr>
        <b val="true"/>
        <sz val="11"/>
        <color rgb="FF000000"/>
        <rFont val="Calibri"/>
        <family val="2"/>
        <charset val="1"/>
      </rPr>
      <t xml:space="preserve">Basic Rate : Rs 60/Sft
Location : Rooms</t>
    </r>
  </si>
  <si>
    <t xml:space="preserve">RO</t>
  </si>
  <si>
    <r>
      <rPr>
        <sz val="11"/>
        <rFont val="Calibri"/>
        <family val="2"/>
        <charset val="1"/>
      </rPr>
      <t xml:space="preserve">Same as above but for skirting 100mm in height etc</t>
    </r>
    <r>
      <rPr>
        <sz val="11"/>
        <color rgb="FFFF0000"/>
        <rFont val="Calibri"/>
        <family val="2"/>
        <charset val="1"/>
      </rPr>
      <t xml:space="preserve"> </t>
    </r>
    <r>
      <rPr>
        <sz val="11"/>
        <rFont val="Calibri"/>
        <family val="2"/>
        <charset val="1"/>
      </rPr>
      <t xml:space="preserve">(grouting with CEMENT BASED GROUT of BAL-ENDURA / LATICRETE or equivalent etc.,)</t>
    </r>
  </si>
  <si>
    <t xml:space="preserve">Rmt</t>
  </si>
  <si>
    <r>
      <rPr>
        <sz val="11"/>
        <rFont val="Calibri"/>
        <family val="2"/>
        <charset val="1"/>
      </rPr>
      <t xml:space="preserve">Providing, cutting to required size &amp; Laying of </t>
    </r>
    <r>
      <rPr>
        <b val="true"/>
        <sz val="11"/>
        <color rgb="FF000000"/>
        <rFont val="Calibri"/>
        <family val="2"/>
        <charset val="1"/>
      </rPr>
      <t xml:space="preserve">18-20 mm thick pre-polished Granite </t>
    </r>
    <r>
      <rPr>
        <sz val="11"/>
        <color rgb="FF000000"/>
        <rFont val="Calibri"/>
        <family val="2"/>
        <charset val="1"/>
      </rPr>
      <t xml:space="preserve">of approved colour and finish as per specified pattern(Borders) for</t>
    </r>
    <r>
      <rPr>
        <b val="true"/>
        <sz val="11"/>
        <color rgb="FF000000"/>
        <rFont val="Calibri"/>
        <family val="2"/>
        <charset val="1"/>
      </rPr>
      <t xml:space="preserve"> flooring, </t>
    </r>
    <r>
      <rPr>
        <sz val="11"/>
        <color rgb="FF000000"/>
        <rFont val="Calibri"/>
        <family val="2"/>
        <charset val="1"/>
      </rPr>
      <t xml:space="preserve">laid over avg 30 mm thick cement mortar bed of 1:4 (1 Cement: 4 M-sand) over which cement slurry @3.3kg/m applied , pointing with suitable matching cement based BAL make or approved equivalent, cleaning &amp; washing with diluted detergent, &amp; remove cement mortar deposits, including cleaning , &amp; providing protection sheet with </t>
    </r>
    <r>
      <rPr>
        <b val="true"/>
        <sz val="11"/>
        <color rgb="FF000000"/>
        <rFont val="Calibri"/>
        <family val="2"/>
        <charset val="1"/>
      </rPr>
      <t xml:space="preserve">275 GSM – 2 mm thick</t>
    </r>
    <r>
      <rPr>
        <sz val="11"/>
        <color rgb="FF000000"/>
        <rFont val="Calibri"/>
        <family val="2"/>
        <charset val="1"/>
      </rPr>
      <t xml:space="preserve"> Floor guard make or equivalent, joints to be taped, should remain intact till handing over, removed &amp; disposed out of site after completion, etc., complete.
</t>
    </r>
    <r>
      <rPr>
        <b val="true"/>
        <sz val="11"/>
        <color rgb="FF000000"/>
        <rFont val="Calibri"/>
        <family val="2"/>
        <charset val="1"/>
      </rPr>
      <t xml:space="preserve">BASIC RATE : Rs 90/sft
Location :</t>
    </r>
    <r>
      <rPr>
        <sz val="11"/>
        <color rgb="FF000000"/>
        <rFont val="Calibri"/>
        <family val="2"/>
        <charset val="1"/>
      </rPr>
      <t xml:space="preserve"> </t>
    </r>
    <r>
      <rPr>
        <b val="true"/>
        <sz val="11"/>
        <color rgb="FF000000"/>
        <rFont val="Calibri"/>
        <family val="2"/>
        <charset val="1"/>
      </rPr>
      <t xml:space="preserve">Corridor &amp; wherever directed by EIC.</t>
    </r>
  </si>
  <si>
    <r>
      <rPr>
        <sz val="11"/>
        <rFont val="Calibri"/>
        <family val="2"/>
        <charset val="1"/>
      </rPr>
      <t xml:space="preserve">Providing, cutting to required size &amp; Laying of </t>
    </r>
    <r>
      <rPr>
        <b val="true"/>
        <sz val="11"/>
        <color rgb="FF000000"/>
        <rFont val="Calibri"/>
        <family val="2"/>
        <charset val="1"/>
      </rPr>
      <t xml:space="preserve">18-20 mm thick pre-polished Granite </t>
    </r>
    <r>
      <rPr>
        <sz val="11"/>
        <color rgb="FF000000"/>
        <rFont val="Calibri"/>
        <family val="2"/>
        <charset val="1"/>
      </rPr>
      <t xml:space="preserve">of approved colour and finish as per specified pattern(Borders) for</t>
    </r>
    <r>
      <rPr>
        <b val="true"/>
        <sz val="11"/>
        <color rgb="FF000000"/>
        <rFont val="Calibri"/>
        <family val="2"/>
        <charset val="1"/>
      </rPr>
      <t xml:space="preserve"> flooring, </t>
    </r>
    <r>
      <rPr>
        <sz val="11"/>
        <color rgb="FF000000"/>
        <rFont val="Calibri"/>
        <family val="2"/>
        <charset val="1"/>
      </rPr>
      <t xml:space="preserve">laid over avg 30 mm thick cement mortar bed of 1:4 (1 Cement: 4 M-sand) over which cement slurry @3.3kg/m applied , pointing with suitable matching cement based BAL make or approved equivalent, cleaning &amp; washing with diluted detergent, &amp; remove cement mortar deposits, including cleaning , &amp; providing protection sheet with </t>
    </r>
    <r>
      <rPr>
        <b val="true"/>
        <sz val="11"/>
        <color rgb="FF000000"/>
        <rFont val="Calibri"/>
        <family val="2"/>
        <charset val="1"/>
      </rPr>
      <t xml:space="preserve">275 GSM – 2 mm thick</t>
    </r>
    <r>
      <rPr>
        <sz val="11"/>
        <color rgb="FF000000"/>
        <rFont val="Calibri"/>
        <family val="2"/>
        <charset val="1"/>
      </rPr>
      <t xml:space="preserve"> Floor guard make or equivalent, joints to be taped, should remain intact till handing over, removed &amp; disposed out of site after completion, etc., complete.
</t>
    </r>
    <r>
      <rPr>
        <b val="true"/>
        <sz val="11"/>
        <color rgb="FF000000"/>
        <rFont val="Calibri"/>
        <family val="2"/>
        <charset val="1"/>
      </rPr>
      <t xml:space="preserve">BASIC RATE : Rs 75/sft
Location :</t>
    </r>
    <r>
      <rPr>
        <sz val="11"/>
        <color rgb="FF000000"/>
        <rFont val="Calibri"/>
        <family val="2"/>
        <charset val="1"/>
      </rPr>
      <t xml:space="preserve"> </t>
    </r>
    <r>
      <rPr>
        <b val="true"/>
        <sz val="11"/>
        <color rgb="FF000000"/>
        <rFont val="Calibri"/>
        <family val="2"/>
        <charset val="1"/>
      </rPr>
      <t xml:space="preserve">Class rooms &amp; wherever directed by EIC.</t>
    </r>
  </si>
  <si>
    <r>
      <rPr>
        <sz val="11"/>
        <color rgb="FF000000"/>
        <rFont val="Calibri"/>
        <family val="2"/>
        <charset val="1"/>
      </rPr>
      <t xml:space="preserve">Providing , Storing and </t>
    </r>
    <r>
      <rPr>
        <b val="true"/>
        <sz val="11"/>
        <color rgb="FF000000"/>
        <rFont val="Calibri"/>
        <family val="2"/>
        <charset val="1"/>
      </rPr>
      <t xml:space="preserve">Dadoing </t>
    </r>
    <r>
      <rPr>
        <sz val="11"/>
        <color rgb="FF000000"/>
        <rFont val="Calibri"/>
        <family val="2"/>
        <charset val="1"/>
      </rPr>
      <t xml:space="preserve">of approved colour,size and make </t>
    </r>
    <r>
      <rPr>
        <b val="true"/>
        <sz val="11"/>
        <color rgb="FF000000"/>
        <rFont val="Calibri"/>
        <family val="2"/>
        <charset val="1"/>
      </rPr>
      <t xml:space="preserve"> Full body vetrfide Tiles of size 1200mmX600mm </t>
    </r>
    <r>
      <rPr>
        <sz val="11"/>
        <color rgb="FF000000"/>
        <rFont val="Calibri"/>
        <family val="2"/>
        <charset val="1"/>
      </rPr>
      <t xml:space="preserve"> fixed on 12mm thick cement mortar bed of 1:4 mix </t>
    </r>
    <r>
      <rPr>
        <b val="true"/>
        <sz val="11"/>
        <color rgb="FF000000"/>
        <rFont val="Calibri"/>
        <family val="2"/>
        <charset val="1"/>
      </rPr>
      <t xml:space="preserve">with 75mm  border on top and bottom</t>
    </r>
    <r>
      <rPr>
        <sz val="11"/>
        <color rgb="FF000000"/>
        <rFont val="Calibri"/>
        <family val="2"/>
        <charset val="1"/>
      </rPr>
      <t xml:space="preserve"> and finishing joints with matching colour pigment cement etc.. as per specification &amp; drawings and as per the directions of Engineer-in Charge. (grouting with CEMENT BASED GROUT of BAL-ENDURA / LATICRETE or equivalent etc.,)
</t>
    </r>
    <r>
      <rPr>
        <b val="true"/>
        <sz val="11"/>
        <color rgb="FF000000"/>
        <rFont val="Calibri"/>
        <family val="2"/>
        <charset val="1"/>
      </rPr>
      <t xml:space="preserve">Location : Corridor, Class rooms &amp; Staircase
BASIC RATE :</t>
    </r>
    <r>
      <rPr>
        <sz val="11"/>
        <color rgb="FF000000"/>
        <rFont val="Calibri"/>
        <family val="2"/>
        <charset val="1"/>
      </rPr>
      <t xml:space="preserve"> 
</t>
    </r>
    <r>
      <rPr>
        <b val="true"/>
        <sz val="11"/>
        <color rgb="FF000000"/>
        <rFont val="Calibri"/>
        <family val="2"/>
        <charset val="1"/>
      </rPr>
      <t xml:space="preserve">Full body Vetrified : Rs 60/Sft</t>
    </r>
  </si>
  <si>
    <r>
      <rPr>
        <sz val="11"/>
        <color rgb="FF000000"/>
        <rFont val="Calibri"/>
        <family val="2"/>
        <charset val="1"/>
      </rPr>
      <t xml:space="preserve">Providing , Storing and </t>
    </r>
    <r>
      <rPr>
        <b val="true"/>
        <sz val="11"/>
        <color rgb="FF000000"/>
        <rFont val="Calibri"/>
        <family val="2"/>
        <charset val="1"/>
      </rPr>
      <t xml:space="preserve">Dadoing</t>
    </r>
    <r>
      <rPr>
        <sz val="11"/>
        <color rgb="FF000000"/>
        <rFont val="Calibri"/>
        <family val="2"/>
        <charset val="1"/>
      </rPr>
      <t xml:space="preserve"> of approved colour,size and make </t>
    </r>
    <r>
      <rPr>
        <b val="true"/>
        <sz val="11"/>
        <color rgb="FF000000"/>
        <rFont val="Calibri"/>
        <family val="2"/>
        <charset val="1"/>
      </rPr>
      <t xml:space="preserve"> Full body vetrfide Tiles of size 1200mmX600mm </t>
    </r>
    <r>
      <rPr>
        <sz val="11"/>
        <color rgb="FF000000"/>
        <rFont val="Calibri"/>
        <family val="2"/>
        <charset val="1"/>
      </rPr>
      <t xml:space="preserve"> fixed on 12mm thick cement mortar bed of 1:4 mix  and finishing joints with matching colour pigment cement etc.. as per specification &amp; drawings and as per the directions of Engineer-in Charge.(Grouting with CEMENT BASED GROUT of BAL-ENDURA / LATICRETE or equivalent etc.,)
</t>
    </r>
    <r>
      <rPr>
        <b val="true"/>
        <sz val="11"/>
        <color rgb="FF000000"/>
        <rFont val="Calibri"/>
        <family val="2"/>
        <charset val="1"/>
      </rPr>
      <t xml:space="preserve">Location : Bathroom / Toilets / All walls
BASIC RATE :</t>
    </r>
    <r>
      <rPr>
        <sz val="11"/>
        <color rgb="FF000000"/>
        <rFont val="Calibri"/>
        <family val="2"/>
        <charset val="1"/>
      </rPr>
      <t xml:space="preserve"> 
</t>
    </r>
    <r>
      <rPr>
        <b val="true"/>
        <sz val="11"/>
        <color rgb="FF000000"/>
        <rFont val="Calibri"/>
        <family val="2"/>
        <charset val="1"/>
      </rPr>
      <t xml:space="preserve">Full body Vetrified : Rs 50/Sft</t>
    </r>
  </si>
  <si>
    <r>
      <rPr>
        <sz val="11"/>
        <rFont val="Calibri"/>
        <family val="2"/>
        <charset val="1"/>
      </rPr>
      <t xml:space="preserve">Providing &amp; Laying Matt finish Vitrified Tiles for</t>
    </r>
    <r>
      <rPr>
        <b val="true"/>
        <sz val="11"/>
        <color rgb="FF000000"/>
        <rFont val="Calibri"/>
        <family val="2"/>
        <charset val="1"/>
      </rPr>
      <t xml:space="preserve"> Flooring</t>
    </r>
    <r>
      <rPr>
        <sz val="11"/>
        <color rgb="FF000000"/>
        <rFont val="Calibri"/>
        <family val="2"/>
        <charset val="1"/>
      </rPr>
      <t xml:space="preserve"> of approved make, colour and thickness laid over CM 1 : 6 (1 Cement: 6 M-sand) of average 30 mm thickness and cement slurry @ 3.3 kg/ sqm, tamped, laid to required line &amp; level, including cutting of tiles. Rate to include for providing &amp; cleaned &amp; washed with suitable effective Cleaning agent or any suitable means as per instructions of EIC, covering to protect tile with 275 GSM – 2 mm thick Floor guard make or equivalent, joints to be taped, should remain intact till handing over, removed &amp; disposed out of site after completion, etc., complete.
</t>
    </r>
    <r>
      <rPr>
        <b val="true"/>
        <sz val="11"/>
        <color rgb="FF000000"/>
        <rFont val="Calibri"/>
        <family val="2"/>
        <charset val="1"/>
      </rPr>
      <t xml:space="preserve">SIZE OF TILE: 600X600mm
LOCATION : Bathroom / Toilets 
Basic price :
Matt finish vitrified tile : Rs 50/Sft 
</t>
    </r>
    <r>
      <rPr>
        <sz val="11"/>
        <color rgb="FF000000"/>
        <rFont val="Calibri"/>
        <family val="2"/>
        <charset val="1"/>
      </rPr>
      <t xml:space="preserve">(grouting with CEMENT BASED GROUT of BAL-ENDURA / LATICRETE or equivalent etc.,)</t>
    </r>
  </si>
  <si>
    <r>
      <rPr>
        <sz val="11"/>
        <color rgb="FF000000"/>
        <rFont val="Calibri"/>
        <family val="2"/>
        <charset val="1"/>
      </rPr>
      <t xml:space="preserve">Providing and laying water cut/water approved polished Granite of approved quality and colour for </t>
    </r>
    <r>
      <rPr>
        <b val="true"/>
        <sz val="11"/>
        <color rgb="FF000000"/>
        <rFont val="Calibri"/>
        <family val="2"/>
        <charset val="1"/>
      </rPr>
      <t xml:space="preserve">treads and risers</t>
    </r>
    <r>
      <rPr>
        <sz val="11"/>
        <color rgb="FF000000"/>
        <rFont val="Calibri"/>
        <family val="2"/>
        <charset val="1"/>
      </rPr>
      <t xml:space="preserve"> with bull nosing (Nosing surface to be polished) and groves </t>
    </r>
    <r>
      <rPr>
        <b val="true"/>
        <sz val="11"/>
        <color rgb="FF000000"/>
        <rFont val="Calibri"/>
        <family val="2"/>
        <charset val="1"/>
      </rPr>
      <t xml:space="preserve">for Staircase </t>
    </r>
    <r>
      <rPr>
        <sz val="11"/>
        <color rgb="FF000000"/>
        <rFont val="Calibri"/>
        <family val="2"/>
        <charset val="1"/>
      </rPr>
      <t xml:space="preserve">treads 20mm thick, over a bed of 20mm thick CM 1:4 proportion, with exposed edges polished with necessary pointing etc., complete as per pattern &amp; details of Architects including polishing, curing etc., complete as per instructions of engineer in charge.
</t>
    </r>
    <r>
      <rPr>
        <b val="true"/>
        <sz val="11"/>
        <color rgb="FF000000"/>
        <rFont val="Calibri"/>
        <family val="2"/>
        <charset val="1"/>
      </rPr>
      <t xml:space="preserve">BASIC RATE : Rs.90/sft 
</t>
    </r>
    <r>
      <rPr>
        <sz val="11"/>
        <color rgb="FF000000"/>
        <rFont val="Calibri"/>
        <family val="2"/>
        <charset val="1"/>
      </rPr>
      <t xml:space="preserve">(grouting with CEMENT BASED GROUT of BAL-ENDURA / LATICRETE or equivalent etc.,)</t>
    </r>
  </si>
  <si>
    <r>
      <rPr>
        <sz val="11"/>
        <color rgb="FF000000"/>
        <rFont val="Calibri"/>
        <family val="2"/>
        <charset val="1"/>
      </rPr>
      <t xml:space="preserve">Providing and laying with water cut water polished </t>
    </r>
    <r>
      <rPr>
        <b val="true"/>
        <sz val="11"/>
        <color rgb="FF000000"/>
        <rFont val="Calibri"/>
        <family val="2"/>
        <charset val="1"/>
      </rPr>
      <t xml:space="preserve">Granite for window sills of 200mm wide (Minimum)</t>
    </r>
    <r>
      <rPr>
        <sz val="11"/>
        <color rgb="FF000000"/>
        <rFont val="Calibri"/>
        <family val="2"/>
        <charset val="1"/>
      </rPr>
      <t xml:space="preserve"> in CM 1:4 set in wet cement back including necessary chasing and roughening of wall, with bull nosing or chamfered(Nosing surface to be polished) to exposed edges, all materials, pointing with necessary cement grout of approved shade and make, labour etc., complete as per instructions of engineer in charge. </t>
    </r>
    <r>
      <rPr>
        <b val="true"/>
        <sz val="11"/>
        <color rgb="FF000000"/>
        <rFont val="Calibri"/>
        <family val="2"/>
        <charset val="1"/>
      </rPr>
      <t xml:space="preserve">BASIC RATE : Rs.80/sft</t>
    </r>
  </si>
  <si>
    <t xml:space="preserve">7.10</t>
  </si>
  <si>
    <r>
      <rPr>
        <sz val="11"/>
        <color rgb="FF000000"/>
        <rFont val="Calibri"/>
        <family val="2"/>
        <charset val="1"/>
      </rPr>
      <t xml:space="preserve">Providing and fixing with water cut water </t>
    </r>
    <r>
      <rPr>
        <b val="true"/>
        <sz val="11"/>
        <color rgb="FF000000"/>
        <rFont val="Calibri"/>
        <family val="2"/>
        <charset val="1"/>
      </rPr>
      <t xml:space="preserve">20mm</t>
    </r>
    <r>
      <rPr>
        <sz val="11"/>
        <color rgb="FF000000"/>
        <rFont val="Calibri"/>
        <family val="2"/>
        <charset val="1"/>
      </rPr>
      <t xml:space="preserve"> </t>
    </r>
    <r>
      <rPr>
        <b val="true"/>
        <sz val="11"/>
        <color rgb="FF000000"/>
        <rFont val="Calibri"/>
        <family val="2"/>
        <charset val="1"/>
      </rPr>
      <t xml:space="preserve">polished Granite above Corridor cladding beyond window sill with 45 mm projection (Minimum) &amp; 30mm fixed inside the wall  by making groov (Top of Corridor cladding)</t>
    </r>
    <r>
      <rPr>
        <sz val="11"/>
        <color rgb="FF000000"/>
        <rFont val="Calibri"/>
        <family val="2"/>
        <charset val="1"/>
      </rPr>
      <t xml:space="preserve"> in CM 1:4 set in wet cement back including necessary chasing and roughening of wall, with bull nosing or chamfered(Nosing surface to be polished) to exposed edges, all materials, pointing with necessary cement grout of approved shade and make, labour etc., complete as per instructions of engineer in charge. 
</t>
    </r>
    <r>
      <rPr>
        <b val="true"/>
        <sz val="11"/>
        <color rgb="FF000000"/>
        <rFont val="Calibri"/>
        <family val="2"/>
        <charset val="1"/>
      </rPr>
      <t xml:space="preserve">BASIC RATE : Rs.80/sft</t>
    </r>
  </si>
  <si>
    <r>
      <rPr>
        <sz val="11"/>
        <rFont val="Calibri"/>
        <family val="2"/>
        <charset val="1"/>
      </rPr>
      <t xml:space="preserve">Providing, cutting to required size &amp; Laying of</t>
    </r>
    <r>
      <rPr>
        <b val="true"/>
        <sz val="11"/>
        <color rgb="FF000000"/>
        <rFont val="Aptos Narrow"/>
        <family val="2"/>
        <charset val="1"/>
      </rPr>
      <t xml:space="preserve"> 18-20 mm thick double polished Granite </t>
    </r>
    <r>
      <rPr>
        <sz val="11"/>
        <color rgb="FF000000"/>
        <rFont val="Arial"/>
        <family val="2"/>
        <charset val="1"/>
      </rPr>
      <t xml:space="preserve">of approved colour and finish as per specified design for urinal partition fixed to wall by making groov in it and pointing with suitable matching cement based BAL make or approved equivalent, cleaning &amp; washing with diluted detergent, &amp; remove cement mortar deposits, including cleaning, full nosing and edge polishing etc complete,.
</t>
    </r>
    <r>
      <rPr>
        <b val="true"/>
        <sz val="11"/>
        <color rgb="FF000000"/>
        <rFont val="Aptos Narrow"/>
        <family val="2"/>
        <charset val="1"/>
      </rPr>
      <t xml:space="preserve">BASIC RATE : Rs 110/sft
Location : URINAL PARTITION</t>
    </r>
  </si>
  <si>
    <t xml:space="preserve">Sub Total – Flooring &amp; Cladding</t>
  </si>
  <si>
    <t xml:space="preserve">(i) Flat surface area will be measured for payment for all types of painting.
(ii) No additional coefficient will be considered for painting over uneven surface unless otherwise specified.
(iii) Paints with low VOC to be used for all painting works.</t>
  </si>
  <si>
    <r>
      <rPr>
        <sz val="11"/>
        <rFont val="Calibri"/>
        <family val="2"/>
        <charset val="1"/>
      </rPr>
      <t xml:space="preserve">Providing and applying </t>
    </r>
    <r>
      <rPr>
        <b val="true"/>
        <sz val="11"/>
        <color rgb="FF000000"/>
        <rFont val="Calibri"/>
        <family val="2"/>
        <charset val="1"/>
      </rPr>
      <t xml:space="preserve">Interior grade emulsion paint (Premium range)</t>
    </r>
    <r>
      <rPr>
        <sz val="11"/>
        <color rgb="FF000000"/>
        <rFont val="Calibri"/>
        <family val="2"/>
        <charset val="1"/>
      </rPr>
      <t xml:space="preserve"> of approved make and colour as per manufacturer's specifications, in two coats to get an even finish and shade obtained, including </t>
    </r>
    <r>
      <rPr>
        <b val="true"/>
        <sz val="11"/>
        <color rgb="FF000000"/>
        <rFont val="Calibri"/>
        <family val="2"/>
        <charset val="1"/>
      </rPr>
      <t xml:space="preserve">one coat primer, three coats of cement putty</t>
    </r>
    <r>
      <rPr>
        <sz val="11"/>
        <color rgb="FF000000"/>
        <rFont val="Calibri"/>
        <family val="2"/>
        <charset val="1"/>
      </rPr>
      <t xml:space="preserve">,including necessary sand papering &amp; preparation of surface, Cleaning after completion, etc, complete and as directed by engineer-in-charge for walls, beams, columns, fins, etc complete..</t>
    </r>
  </si>
  <si>
    <t xml:space="preserve">a) Ceiling</t>
  </si>
  <si>
    <t xml:space="preserve">b) Internal Walls</t>
  </si>
  <si>
    <r>
      <rPr>
        <sz val="11"/>
        <rFont val="Calibri"/>
        <family val="2"/>
        <charset val="1"/>
      </rPr>
      <t xml:space="preserve">Providing &amp; painting two coats of </t>
    </r>
    <r>
      <rPr>
        <b val="true"/>
        <sz val="11"/>
        <rFont val="Calibri"/>
        <family val="2"/>
        <charset val="1"/>
      </rPr>
      <t xml:space="preserve">E</t>
    </r>
    <r>
      <rPr>
        <b val="true"/>
        <sz val="11"/>
        <color rgb="FF000000"/>
        <rFont val="Calibri"/>
        <family val="2"/>
        <charset val="1"/>
      </rPr>
      <t xml:space="preserve">xterior grade Apex paint (</t>
    </r>
    <r>
      <rPr>
        <b val="true"/>
        <sz val="10"/>
        <color rgb="FF000000"/>
        <rFont val="Calibri"/>
        <family val="2"/>
        <charset val="1"/>
      </rPr>
      <t xml:space="preserve">Premium range</t>
    </r>
    <r>
      <rPr>
        <b val="true"/>
        <sz val="11"/>
        <color rgb="FF000000"/>
        <rFont val="Calibri"/>
        <family val="2"/>
        <charset val="1"/>
      </rPr>
      <t xml:space="preserve">)</t>
    </r>
    <r>
      <rPr>
        <sz val="11"/>
        <rFont val="Calibri"/>
        <family val="2"/>
        <charset val="1"/>
      </rPr>
      <t xml:space="preserve"> of approved colour &amp; shade to external surfaces including one coat of primer and two coats of putty including necessary scaffolding, cleaning of paint stains where ever necessary etc.,complete with all lead and lift as directed by the engineer in charge at all levels</t>
    </r>
  </si>
  <si>
    <t xml:space="preserve">Sub Total</t>
  </si>
  <si>
    <r>
      <rPr>
        <sz val="11"/>
        <rFont val="Calibri"/>
        <family val="2"/>
        <charset val="1"/>
      </rPr>
      <t xml:space="preserve">Supplying and fixing doors with </t>
    </r>
    <r>
      <rPr>
        <b val="true"/>
        <sz val="11"/>
        <color rgb="FF000000"/>
        <rFont val="Calibri"/>
        <family val="2"/>
        <charset val="1"/>
      </rPr>
      <t xml:space="preserve">Red Sal wood frame</t>
    </r>
    <r>
      <rPr>
        <sz val="11"/>
        <color rgb="FF000000"/>
        <rFont val="Calibri"/>
        <family val="2"/>
        <charset val="1"/>
      </rPr>
      <t xml:space="preserve"> of 125X65mm with </t>
    </r>
    <r>
      <rPr>
        <b val="true"/>
        <sz val="11"/>
        <color rgb="FF000000"/>
        <rFont val="Calibri"/>
        <family val="2"/>
        <charset val="1"/>
      </rPr>
      <t xml:space="preserve">32mm thick Single /double shutter Flush doors </t>
    </r>
    <r>
      <rPr>
        <sz val="11"/>
        <color rgb="FF000000"/>
        <rFont val="Calibri"/>
        <family val="2"/>
        <charset val="1"/>
      </rPr>
      <t xml:space="preserve">of approved make and approved make laminate finish on both sides and </t>
    </r>
    <r>
      <rPr>
        <b val="true"/>
        <sz val="11"/>
        <color rgb="FF000000"/>
        <rFont val="Calibri"/>
        <family val="2"/>
        <charset val="1"/>
      </rPr>
      <t xml:space="preserve">5mm fixed frosted glass</t>
    </r>
    <r>
      <rPr>
        <sz val="11"/>
        <color rgb="FF000000"/>
        <rFont val="Calibri"/>
        <family val="2"/>
        <charset val="1"/>
      </rPr>
      <t xml:space="preserve"> for 300mm ventilator above door. The frame shall be fixed on to wall with M.S Holdfast (4 Nos ) 4 No SS hinges including all necessary hardware &amp; accessories, two coats of approved shade enamual paint over coate of primer etc., complete all as per architectural specification and instruction.</t>
    </r>
  </si>
  <si>
    <r>
      <rPr>
        <sz val="11"/>
        <rFont val="Calibri"/>
        <family val="2"/>
        <charset val="1"/>
      </rPr>
      <t xml:space="preserve">Providing and fixing approved make plain </t>
    </r>
    <r>
      <rPr>
        <b val="true"/>
        <sz val="11"/>
        <color rgb="FF000000"/>
        <rFont val="Aptos Narrow"/>
        <family val="2"/>
        <charset val="1"/>
      </rPr>
      <t xml:space="preserve">Wood Polymer Composite (WPC)</t>
    </r>
    <r>
      <rPr>
        <sz val="11"/>
        <color rgb="FF000000"/>
        <rFont val="Aptos Narrow"/>
        <family val="2"/>
        <charset val="1"/>
      </rPr>
      <t xml:space="preserve"> Door with  shutter and Frame are made of solid WPC  material which is extruded from WPC compound. With following specifications.
i) Composition is 70% virgin polymer, 15% additive chemical, and 15% wood powder.
ii) Density (Min) 950 kg/cum for frame &amp; 550 Kg/Cum for shutter    </t>
    </r>
    <r>
      <rPr>
        <sz val="11"/>
        <rFont val="Calibri"/>
        <family val="2"/>
        <charset val="1"/>
      </rPr>
      <t xml:space="preserve">iii)Average compressive strength of 33.7 MPa at normal temperature (20°C).
iv) Solid WPC Panel Door (Plain) - 28mm.
v) Solid WPC Door Frame - 75mm X 50mm.
Rate to be inclussive of all necessary hardware &amp; accessories etc., complete all as per architectural specification and instruction, with two coats of approved shade  enamual paint over a coate of primer.
Location : TOILET. Consider basic Rate per Sft - 275rs/Sft Excluding hardware</t>
    </r>
  </si>
  <si>
    <r>
      <rPr>
        <sz val="11"/>
        <rFont val="Calibri"/>
        <family val="2"/>
        <charset val="1"/>
      </rPr>
      <t xml:space="preserve">Providing and fixing</t>
    </r>
    <r>
      <rPr>
        <b val="true"/>
        <sz val="11"/>
        <color rgb="FF000000"/>
        <rFont val="Calibri"/>
        <family val="2"/>
        <charset val="1"/>
      </rPr>
      <t xml:space="preserve"> M.S. Grills for Windows &amp; Ventilators on  external wall &amp; Top of compound wall</t>
    </r>
    <r>
      <rPr>
        <sz val="11"/>
        <color rgb="FF000000"/>
        <rFont val="Calibri"/>
        <family val="2"/>
        <charset val="1"/>
      </rPr>
      <t xml:space="preserve"> as per architectural design and detail (weight not less than 16kg/sqm) Finishing the grills with two coats of approved quality enamel paint over coat of red oxide primer, work at all heights etc., complete. as per the drawings and instruction of the Engineer In charge .</t>
    </r>
  </si>
  <si>
    <t xml:space="preserve">Kgs</t>
  </si>
  <si>
    <t xml:space="preserve">Wp 10 lac</t>
  </si>
  <si>
    <t xml:space="preserve">WATER PROOFING WORKS</t>
  </si>
  <si>
    <t xml:space="preserve">A</t>
  </si>
  <si>
    <t xml:space="preserve">Toilet water proofing</t>
  </si>
  <si>
    <t xml:space="preserve">10.A1</t>
  </si>
  <si>
    <r>
      <rPr>
        <b val="true"/>
        <sz val="11"/>
        <rFont val="Calibri"/>
        <family val="2"/>
        <charset val="1"/>
      </rPr>
      <t xml:space="preserve">Bore Packing: </t>
    </r>
    <r>
      <rPr>
        <sz val="11"/>
        <rFont val="Calibri"/>
        <family val="2"/>
        <charset val="1"/>
      </rPr>
      <t xml:space="preserve">Using free flow, high strength, Non shrink, Cementitious precision grout Fosroc Conbextra GP2 and top coat of Fosroc SBR Latex</t>
    </r>
  </si>
  <si>
    <t xml:space="preserve">nos</t>
  </si>
  <si>
    <t xml:space="preserve">10.A2</t>
  </si>
  <si>
    <r>
      <rPr>
        <b val="true"/>
        <sz val="11"/>
        <rFont val="Calibri"/>
        <family val="2"/>
        <charset val="1"/>
      </rPr>
      <t xml:space="preserve">Providing waterproofing treatment for  </t>
    </r>
    <r>
      <rPr>
        <b val="true"/>
        <sz val="11"/>
        <color rgb="FF000000"/>
        <rFont val="Calibri"/>
        <family val="2"/>
        <charset val="1"/>
      </rPr>
      <t xml:space="preserve">Sunken portion of toilets </t>
    </r>
    <r>
      <rPr>
        <sz val="11"/>
        <color rgb="FF000000"/>
        <rFont val="Calibri"/>
        <family val="2"/>
        <charset val="1"/>
      </rPr>
      <t xml:space="preserve">or any other area by applying two coats of </t>
    </r>
    <r>
      <rPr>
        <b val="true"/>
        <sz val="11"/>
        <color rgb="FF000000"/>
        <rFont val="Calibri"/>
        <family val="2"/>
        <charset val="1"/>
      </rPr>
      <t xml:space="preserve">Fosorc Brush Bond polymer</t>
    </r>
    <r>
      <rPr>
        <sz val="11"/>
        <color rgb="FF000000"/>
        <rFont val="Calibri"/>
        <family val="2"/>
        <charset val="1"/>
      </rPr>
      <t xml:space="preserve"> modified coating.Ponding and testing the surface for any leakages( 24hours) as per manufactures specifications over surface  providing 20 mm thick  plastering in CM 1:4 for wall mixed with waterproofing compound, dosage as per manufacture specification. The rate shall include all lead , lift and curing, etc. complete as per specification and directions of Engineer-in-charge.  The</t>
    </r>
    <r>
      <rPr>
        <b val="true"/>
        <sz val="11"/>
        <color rgb="FF000000"/>
        <rFont val="Calibri"/>
        <family val="2"/>
        <charset val="1"/>
      </rPr>
      <t xml:space="preserve"> crystallization type</t>
    </r>
    <r>
      <rPr>
        <sz val="11"/>
        <color rgb="FF000000"/>
        <rFont val="Calibri"/>
        <family val="2"/>
        <charset val="1"/>
      </rPr>
      <t xml:space="preserve"> waterproofing system shall be cured for minimum of five days. The rate shall include surface preparation , The gap between the vertical bores and pipes shall be packed using non shrink grout , construction joints “V” grooves shall be cut along concrete/ masonry junctions, cracks and the same shall be filled with polymer modified mortar with proper coving at corners.</t>
    </r>
  </si>
  <si>
    <t xml:space="preserve"> The area to be waterproofed shall be ponded with water and leakage / dampness if any shall be marked . Nipples shall be fixed at weak locations, wherever leakage persists and along construction joints and pressure grouted using neat cement slurry admixed with grouting additive. The completed toilet shall be filled with water to ensure water tightness . The system should be as per approved method / specification and directions of Engineer-in-charge.
Mode of Measurement : Floor area + wall upto 300mm height / Shower area wall &amp; adjacent to bath tub wall: 2.1m height + Non-shower area wall: 0.3m height.</t>
  </si>
  <si>
    <t xml:space="preserve">10.A3</t>
  </si>
  <si>
    <r>
      <rPr>
        <sz val="11"/>
        <rFont val="Calibri"/>
        <family val="2"/>
        <charset val="1"/>
      </rPr>
      <t xml:space="preserve">Brick bat Filling: </t>
    </r>
    <r>
      <rPr>
        <sz val="10"/>
        <color rgb="FF000000"/>
        <rFont val="Aptos Narrow"/>
        <family val="2"/>
        <charset val="1"/>
      </rPr>
      <t xml:space="preserve">Brick bat shall be laid on 20mm thick bed of 1:4 CM admixed with “Fosroc” Conplast WL Xtra 200 ml per bag of cement , filling joints of 15 to 20 mm wide between the brick bats and 20-25 mm thick top spread over brick bats.</t>
    </r>
  </si>
  <si>
    <t xml:space="preserve">B</t>
  </si>
  <si>
    <t xml:space="preserve">Terrace water proofing</t>
  </si>
  <si>
    <t xml:space="preserve">Inital Ponding test on Mother Slab find out any leakages</t>
  </si>
  <si>
    <t xml:space="preserve">If any leakage observed same shall be grouted by fixing brass nozzel fixed at 150mm c/c and injecting SW Pu 200 PU grouting material.</t>
  </si>
  <si>
    <t xml:space="preserve">Nos.</t>
  </si>
  <si>
    <t xml:space="preserve">Providing and laying 75mm to 100mm thick Brick bat coba over the 1:2:4 admixed with waterproofing compound and finishing smooth to the required slope with vatta with 300mmx300mm checks, complete. Only rough finishing with rough trowel as per our specification. Ponding and testing the surface for any leakages( 24hours) with mechanical trowelling .
The system should be as per approved method / specification and directions of Engineer-in-charge. Mode of Measurement : Surface area</t>
  </si>
  <si>
    <t xml:space="preserve">Additional thickness</t>
  </si>
  <si>
    <t xml:space="preserve">MISCELLANEOUS WORKS</t>
  </si>
  <si>
    <t xml:space="preserve">11.a</t>
  </si>
  <si>
    <r>
      <rPr>
        <sz val="11"/>
        <rFont val="Calibri"/>
        <family val="2"/>
        <charset val="1"/>
      </rPr>
      <t xml:space="preserve">Providing and fixing 1000mm high stainless steel (Grade 304) railing made of Hollow tubes, channels, plates etc., including, welding, grinding, buffing, polishing and making curvature (wherever required) and fitting the same with necessary stainless steel nuts and bolts complete, i/c fixing the railing with necessary accessories &amp; stainless steel dash fasteners, stainless steel bolts etc., of required size, on the top of the floor or the side of waist slab with suitable arrangement as per approval of steel bolts etc., of required size, on the top of the floor or the side of waist slab with suitable arrangement as per approval of Engine</t>
    </r>
    <r>
      <rPr>
        <sz val="11"/>
        <color rgb="FF000000"/>
        <rFont val="Arial2"/>
        <family val="0"/>
        <charset val="1"/>
      </rPr>
      <t xml:space="preserve">e</t>
    </r>
    <r>
      <rPr>
        <sz val="11"/>
        <color rgb="FF000000"/>
        <rFont val="Calibri"/>
        <family val="2"/>
        <charset val="1"/>
      </rPr>
      <t xml:space="preserve">r-in-charge. - For </t>
    </r>
    <r>
      <rPr>
        <sz val="10"/>
        <color rgb="FF000000"/>
        <rFont val="Arial2"/>
        <family val="0"/>
        <charset val="1"/>
      </rPr>
      <t xml:space="preserve">Entrance, Ramp</t>
    </r>
  </si>
  <si>
    <t xml:space="preserve">11.b</t>
  </si>
  <si>
    <t xml:space="preserve">Providing and fixing "M.S. Railing" as per architectural design and detail &amp; Finishing the railing with two coats of approved quality enamel paint over coat of red oxide primer, work at all heights etc., complete. as per the drawings and instruction of the Engineer In charge.
Top rail will be of 50mm Dia SS Pipe and Verticals will be 36mm x 36mm aquare pipe and in between Vertical pipes top and bottom 35mm x 6mm thick flat to be welded  with 12mm dia verticals at Eq distance welded to top &amp; bottom flat.</t>
  </si>
  <si>
    <t xml:space="preserve">3rd floor Roof Structure</t>
  </si>
  <si>
    <t xml:space="preserve">Structural Steel - Truss Work</t>
  </si>
  <si>
    <t xml:space="preserve">Supplying, fabricating &amp; erecting in position the following items of work as per drawings/ details, hoisting &amp; fixing in position, including all temporary staging, supporting work &amp; making all structural steel work in accordance with IS : 800. The rate of steel work shall include cutting, bending, grinding, machining, assembly, welding, jointing, building up new sections, cost of fasteners (nuts, bolts and washers),Cost to include welding of members using structural steel welding electrodes as per IS 814/ 816/ 817, testing as per IS 7307 (PART 1) and also erection / lifting equipments / derick / hoists of suitable capacity and related accessories required for entire duration of the work. Fabrication will involve connections using plates, channels and angles, base plates, gusset plates, hold down bolts, cleats, fasteners, drilling of holes in plates/ angles etc., as per drawing, steel conforming to IS : 226 and IS : 2062 with minimum yield strength of 250 Mpa and up to 355 Mpa. The rate shall also include one coat of zinc rich primer and 2 Coats of enamel paint after properly cleaning the steel surface with wire brush, removing loose scales on the surface completely. ( Basic Rate- 70000/-)</t>
  </si>
  <si>
    <t xml:space="preserve">Supply of Metecno make sandwich panel Glamet 50mm with PUF as core material  between the two sheet , Thickness of panel will be 50mm will be outer to outer  . External &amp; Internal  sheet  will be 0.4mm thick &amp; external colour will be brick red &amp; internal will be offwhite in colour . External sheet will have crest height of 38mm &amp; the pitch distance will be 333.3mm ,  Internal sheet will have light groove with microribbed finish for aesthetic look &amp; strength. Panels shall be manufactured in continous line as per DIN 4102/ IS  standard B3 12436  . Panel shall be fixed using required  SDST &amp; stitching screws as per site requirement . Billing width will be 1.06 (Basic rate = Rs. 1350/Sqm)</t>
  </si>
  <si>
    <t xml:space="preserve">Supplying and Fixing Alluminium gutter of 300x300mm size</t>
  </si>
  <si>
    <t xml:space="preserve">RMT</t>
  </si>
  <si>
    <t xml:space="preserve">TOTAL AMOUNT - CIVIL WORKS</t>
  </si>
  <si>
    <t xml:space="preserve">Total amount Inclusive of GST</t>
  </si>
  <si>
    <t xml:space="preserve">Particulars</t>
  </si>
  <si>
    <t xml:space="preserve">Nos</t>
  </si>
  <si>
    <t xml:space="preserve">Length</t>
  </si>
  <si>
    <t xml:space="preserve">Bredth</t>
  </si>
  <si>
    <t xml:space="preserve">Depth</t>
  </si>
  <si>
    <t xml:space="preserve">Qty</t>
  </si>
  <si>
    <t xml:space="preserve">RCC</t>
  </si>
  <si>
    <t xml:space="preserve">Beams</t>
  </si>
  <si>
    <t xml:space="preserve">2nd floor</t>
  </si>
  <si>
    <t xml:space="preserve">3rd floor</t>
  </si>
  <si>
    <t xml:space="preserve">Columns</t>
  </si>
  <si>
    <t xml:space="preserve">2F</t>
  </si>
  <si>
    <t xml:space="preserve">3F</t>
  </si>
  <si>
    <t xml:space="preserve">Slab</t>
  </si>
  <si>
    <t xml:space="preserve">Head room</t>
  </si>
  <si>
    <t xml:space="preserve">Staircase Concrete</t>
  </si>
  <si>
    <t xml:space="preserve">1st to 2nd F</t>
  </si>
  <si>
    <t xml:space="preserve">ThirdFlight</t>
  </si>
  <si>
    <t xml:space="preserve">Mid Landing</t>
  </si>
  <si>
    <t xml:space="preserve">Mid Landing beam</t>
  </si>
  <si>
    <t xml:space="preserve">Fourth Flight</t>
  </si>
  <si>
    <t xml:space="preserve">Steps</t>
  </si>
  <si>
    <t xml:space="preserve">2nd to 3F</t>
  </si>
  <si>
    <t xml:space="preserve">Chejja</t>
  </si>
  <si>
    <t xml:space="preserve">Dummy Columns</t>
  </si>
  <si>
    <t xml:space="preserve">Block masonary</t>
  </si>
  <si>
    <t xml:space="preserve">200mm thick</t>
  </si>
  <si>
    <t xml:space="preserve">SF</t>
  </si>
  <si>
    <t xml:space="preserve">Parapet</t>
  </si>
  <si>
    <t xml:space="preserve">150mm thick</t>
  </si>
  <si>
    <t xml:space="preserve">Deductions</t>
  </si>
  <si>
    <t xml:space="preserve">100mm thick</t>
  </si>
  <si>
    <t xml:space="preserve">Ladies bath</t>
  </si>
  <si>
    <t xml:space="preserve">Ladies WC</t>
  </si>
  <si>
    <t xml:space="preserve">Gents WC</t>
  </si>
  <si>
    <t xml:space="preserve">Deduction</t>
  </si>
  <si>
    <t xml:space="preserve">Plastering works</t>
  </si>
  <si>
    <t xml:space="preserve">Ceiling plastering</t>
  </si>
  <si>
    <t xml:space="preserve">Wall Plastering</t>
  </si>
  <si>
    <t xml:space="preserve">Corridor</t>
  </si>
  <si>
    <t xml:space="preserve">Rough Plastering</t>
  </si>
  <si>
    <t xml:space="preserve">External Plastering</t>
  </si>
  <si>
    <t xml:space="preserve">Tiles dado</t>
  </si>
  <si>
    <t xml:space="preserve">Staircase</t>
  </si>
</sst>
</file>

<file path=xl/styles.xml><?xml version="1.0" encoding="utf-8"?>
<styleSheet xmlns="http://schemas.openxmlformats.org/spreadsheetml/2006/main">
  <numFmts count="11">
    <numFmt numFmtId="164" formatCode="General"/>
    <numFmt numFmtId="165" formatCode="_ * #,##0.00_ ;_ * \-#,##0.00_ ;_ * \-??_ ;_ @_ "/>
    <numFmt numFmtId="166" formatCode="#,##0.00\ [$€-407];[RED]\-#,##0.00\ [$€-407]"/>
    <numFmt numFmtId="167" formatCode="General"/>
    <numFmt numFmtId="168" formatCode="#,##0.00"/>
    <numFmt numFmtId="169" formatCode="@"/>
    <numFmt numFmtId="170" formatCode="#,##0.00\ ;#,##0.00\ ;\-#\ ;@\ "/>
    <numFmt numFmtId="171" formatCode="#,##0.00\ ;\(#,##0.00\);\-#\ ;@\ "/>
    <numFmt numFmtId="172" formatCode="#,##0"/>
    <numFmt numFmtId="173" formatCode="#,##0;\(#,##0\)"/>
    <numFmt numFmtId="174" formatCode="0.00"/>
  </numFmts>
  <fonts count="28">
    <font>
      <sz val="11"/>
      <color rgb="FF000000"/>
      <name val="Arial"/>
      <family val="2"/>
      <charset val="1"/>
    </font>
    <font>
      <sz val="10"/>
      <name val="Arial"/>
      <family val="0"/>
    </font>
    <font>
      <sz val="10"/>
      <name val="Arial"/>
      <family val="0"/>
    </font>
    <font>
      <sz val="10"/>
      <name val="Arial"/>
      <family val="0"/>
    </font>
    <font>
      <b val="true"/>
      <i val="true"/>
      <sz val="16"/>
      <color rgb="FF000000"/>
      <name val="Arial"/>
      <family val="2"/>
      <charset val="1"/>
    </font>
    <font>
      <sz val="11"/>
      <color rgb="FF000000"/>
      <name val="Calibri"/>
      <family val="2"/>
      <charset val="1"/>
    </font>
    <font>
      <sz val="11"/>
      <color rgb="FF000000"/>
      <name val="Aptos Narrow"/>
      <family val="2"/>
      <charset val="1"/>
    </font>
    <font>
      <sz val="10"/>
      <name val="Arial"/>
      <family val="2"/>
      <charset val="1"/>
    </font>
    <font>
      <b val="true"/>
      <i val="true"/>
      <u val="single"/>
      <sz val="11"/>
      <color rgb="FF000000"/>
      <name val="Arial"/>
      <family val="2"/>
      <charset val="1"/>
    </font>
    <font>
      <sz val="11"/>
      <name val="Calibri"/>
      <family val="2"/>
      <charset val="1"/>
    </font>
    <font>
      <b val="true"/>
      <sz val="14"/>
      <name val="Calibri"/>
      <family val="2"/>
      <charset val="1"/>
    </font>
    <font>
      <b val="true"/>
      <sz val="11"/>
      <name val="Calibri"/>
      <family val="2"/>
      <charset val="1"/>
    </font>
    <font>
      <sz val="14"/>
      <name val="Calibri"/>
      <family val="2"/>
      <charset val="1"/>
    </font>
    <font>
      <b val="true"/>
      <sz val="14"/>
      <color rgb="FF000000"/>
      <name val="Calibri"/>
      <family val="2"/>
      <charset val="1"/>
    </font>
    <font>
      <b val="true"/>
      <sz val="11"/>
      <color rgb="FF000000"/>
      <name val="Aptos Narrow"/>
      <family val="2"/>
      <charset val="1"/>
    </font>
    <font>
      <b val="true"/>
      <sz val="11"/>
      <color rgb="FF000000"/>
      <name val="Calibri"/>
      <family val="2"/>
      <charset val="1"/>
    </font>
    <font>
      <b val="true"/>
      <sz val="11"/>
      <color rgb="FFC9211E"/>
      <name val="Calibri"/>
      <family val="2"/>
      <charset val="1"/>
    </font>
    <font>
      <sz val="10"/>
      <color rgb="FF000000"/>
      <name val="Arial"/>
      <family val="2"/>
      <charset val="1"/>
    </font>
    <font>
      <sz val="12"/>
      <name val="Calibri"/>
      <family val="2"/>
      <charset val="1"/>
    </font>
    <font>
      <b val="true"/>
      <sz val="12"/>
      <name val="Calibri"/>
      <family val="2"/>
      <charset val="1"/>
    </font>
    <font>
      <sz val="11"/>
      <color rgb="FF000000"/>
      <name val="Arial2"/>
      <family val="0"/>
      <charset val="1"/>
    </font>
    <font>
      <sz val="11"/>
      <color rgb="FFFF0000"/>
      <name val="Calibri"/>
      <family val="2"/>
      <charset val="1"/>
    </font>
    <font>
      <b val="true"/>
      <sz val="10"/>
      <color rgb="FF000000"/>
      <name val="Calibri"/>
      <family val="2"/>
      <charset val="1"/>
    </font>
    <font>
      <sz val="10"/>
      <color rgb="FF000000"/>
      <name val="Aptos Narrow"/>
      <family val="2"/>
      <charset val="1"/>
    </font>
    <font>
      <sz val="10"/>
      <color rgb="FF000000"/>
      <name val="Arial2"/>
      <family val="0"/>
      <charset val="1"/>
    </font>
    <font>
      <b val="true"/>
      <sz val="11"/>
      <name val="Aptos Narrow"/>
      <family val="2"/>
      <charset val="1"/>
    </font>
    <font>
      <b val="true"/>
      <sz val="11"/>
      <color rgb="FF000000"/>
      <name val="Arial"/>
      <family val="2"/>
      <charset val="1"/>
    </font>
    <font>
      <b val="true"/>
      <sz val="12"/>
      <color rgb="FF000000"/>
      <name val="Aptos Narrow"/>
      <family val="2"/>
      <charset val="1"/>
    </font>
  </fonts>
  <fills count="8">
    <fill>
      <patternFill patternType="none"/>
    </fill>
    <fill>
      <patternFill patternType="gray125"/>
    </fill>
    <fill>
      <patternFill patternType="solid">
        <fgColor rgb="FFCCFFFF"/>
        <bgColor rgb="FFCCFFFF"/>
      </patternFill>
    </fill>
    <fill>
      <patternFill patternType="solid">
        <fgColor rgb="FFD9D9D9"/>
        <bgColor rgb="FFFBE3D6"/>
      </patternFill>
    </fill>
    <fill>
      <patternFill patternType="solid">
        <fgColor rgb="FFFFFFFF"/>
        <bgColor rgb="FFFBE3D6"/>
      </patternFill>
    </fill>
    <fill>
      <patternFill patternType="solid">
        <fgColor rgb="FFFBE3D6"/>
        <bgColor rgb="FFD9D9D9"/>
      </patternFill>
    </fill>
    <fill>
      <patternFill patternType="solid">
        <fgColor rgb="FFFFFF99"/>
        <bgColor rgb="FFFBE3D6"/>
      </patternFill>
    </fill>
    <fill>
      <patternFill patternType="solid">
        <fgColor rgb="FFFFFF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s>
  <cellStyleXfs count="3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17" fillId="0" borderId="0" applyFont="true" applyBorder="true" applyAlignment="true" applyProtection="true">
      <alignment horizontal="general" vertical="bottom" textRotation="0" wrapText="false" indent="0" shrinkToFit="false"/>
      <protection locked="true" hidden="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center" vertical="bottom" textRotation="0" wrapText="false" indent="0" shrinkToFit="false"/>
      <protection locked="true" hidden="false"/>
    </xf>
    <xf numFmtId="164" fontId="4" fillId="0" borderId="0" applyFont="true" applyBorder="true" applyAlignment="true" applyProtection="true">
      <alignment horizontal="center" vertical="bottom" textRotation="9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6" fontId="8"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62">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29" applyFont="true" applyBorder="false" applyAlignment="true" applyProtection="false">
      <alignment horizontal="center" vertical="bottom" textRotation="0" wrapText="false" indent="0" shrinkToFit="false"/>
      <protection locked="true" hidden="false"/>
    </xf>
    <xf numFmtId="164" fontId="9" fillId="0" borderId="0" xfId="29" applyFont="true" applyBorder="false" applyAlignment="true" applyProtection="false">
      <alignment horizontal="left" vertical="bottom" textRotation="0" wrapText="false" indent="0" shrinkToFit="false"/>
      <protection locked="true" hidden="false"/>
    </xf>
    <xf numFmtId="165" fontId="9" fillId="0" borderId="0" xfId="22" applyFont="true" applyBorder="true" applyAlignment="true" applyProtection="true">
      <alignment horizontal="right" vertical="bottom" textRotation="0" wrapText="false" indent="0" shrinkToFit="false"/>
      <protection locked="true" hidden="false"/>
    </xf>
    <xf numFmtId="164" fontId="9" fillId="0" borderId="0" xfId="29" applyFont="true" applyBorder="false" applyAlignment="false" applyProtection="false">
      <alignment horizontal="general" vertical="bottom" textRotation="0" wrapText="false" indent="0" shrinkToFit="false"/>
      <protection locked="true" hidden="false"/>
    </xf>
    <xf numFmtId="167" fontId="10" fillId="0" borderId="1" xfId="29" applyFont="true" applyBorder="true" applyAlignment="true" applyProtection="false">
      <alignment horizontal="center" vertical="center" textRotation="0" wrapText="true" indent="0" shrinkToFit="false"/>
      <protection locked="true" hidden="false"/>
    </xf>
    <xf numFmtId="164" fontId="11" fillId="0" borderId="0" xfId="29" applyFont="true" applyBorder="false" applyAlignment="true" applyProtection="false">
      <alignment horizontal="center" vertical="bottom" textRotation="0" wrapText="false" indent="0" shrinkToFit="false"/>
      <protection locked="true" hidden="false"/>
    </xf>
    <xf numFmtId="164" fontId="10" fillId="2" borderId="1" xfId="29" applyFont="true" applyBorder="true" applyAlignment="true" applyProtection="false">
      <alignment horizontal="center" vertical="center" textRotation="0" wrapText="true" indent="0" shrinkToFit="false"/>
      <protection locked="true" hidden="false"/>
    </xf>
    <xf numFmtId="164" fontId="10" fillId="0" borderId="1" xfId="29" applyFont="true" applyBorder="true" applyAlignment="true" applyProtection="false">
      <alignment horizontal="center" vertical="bottom" textRotation="0" wrapText="false" indent="0" shrinkToFit="false"/>
      <protection locked="true" hidden="false"/>
    </xf>
    <xf numFmtId="164" fontId="10" fillId="0" borderId="1" xfId="29" applyFont="true" applyBorder="true" applyAlignment="true" applyProtection="false">
      <alignment horizontal="left" vertical="bottom" textRotation="0" wrapText="false" indent="0" shrinkToFit="false"/>
      <protection locked="true" hidden="false"/>
    </xf>
    <xf numFmtId="165" fontId="10" fillId="0" borderId="1" xfId="22" applyFont="true" applyBorder="true" applyAlignment="true" applyProtection="true">
      <alignment horizontal="right" vertical="bottom" textRotation="0" wrapText="false" indent="0" shrinkToFit="false"/>
      <protection locked="true" hidden="false"/>
    </xf>
    <xf numFmtId="164" fontId="10" fillId="0" borderId="1" xfId="29" applyFont="true" applyBorder="true" applyAlignment="true" applyProtection="false">
      <alignment horizontal="center" vertical="center" textRotation="0" wrapText="false" indent="0" shrinkToFit="false"/>
      <protection locked="true" hidden="false"/>
    </xf>
    <xf numFmtId="164" fontId="10" fillId="0" borderId="1" xfId="29" applyFont="true" applyBorder="true" applyAlignment="true" applyProtection="false">
      <alignment horizontal="left" vertical="center" textRotation="0" wrapText="false" indent="0" shrinkToFit="false"/>
      <protection locked="true" hidden="false"/>
    </xf>
    <xf numFmtId="165" fontId="10" fillId="0" borderId="1" xfId="22" applyFont="true" applyBorder="true" applyAlignment="true" applyProtection="true">
      <alignment horizontal="center" vertical="center" textRotation="0" wrapText="false" indent="0" shrinkToFit="false"/>
      <protection locked="true" hidden="false"/>
    </xf>
    <xf numFmtId="168" fontId="10" fillId="0" borderId="1" xfId="29" applyFont="true" applyBorder="true" applyAlignment="true" applyProtection="false">
      <alignment horizontal="center" vertical="center" textRotation="0" wrapText="false" indent="0" shrinkToFit="false"/>
      <protection locked="true" hidden="false"/>
    </xf>
    <xf numFmtId="164" fontId="11" fillId="0" borderId="0" xfId="29" applyFont="true" applyBorder="false" applyAlignment="true" applyProtection="false">
      <alignment horizontal="center" vertical="center" textRotation="0" wrapText="false" indent="0" shrinkToFit="false"/>
      <protection locked="true" hidden="false"/>
    </xf>
    <xf numFmtId="164" fontId="12" fillId="0" borderId="1" xfId="29" applyFont="true" applyBorder="true" applyAlignment="true" applyProtection="false">
      <alignment horizontal="center" vertical="bottom" textRotation="0" wrapText="false" indent="0" shrinkToFit="false"/>
      <protection locked="true" hidden="false"/>
    </xf>
    <xf numFmtId="164" fontId="12" fillId="0" borderId="1" xfId="29" applyFont="true" applyBorder="true" applyAlignment="true" applyProtection="false">
      <alignment horizontal="left" vertical="bottom" textRotation="0" wrapText="false" indent="0" shrinkToFit="false"/>
      <protection locked="true" hidden="false"/>
    </xf>
    <xf numFmtId="165" fontId="12" fillId="0" borderId="1" xfId="22" applyFont="true" applyBorder="true" applyAlignment="true" applyProtection="true">
      <alignment horizontal="right" vertical="bottom" textRotation="0" wrapText="false" indent="0" shrinkToFit="false"/>
      <protection locked="true" hidden="false"/>
    </xf>
    <xf numFmtId="168" fontId="12" fillId="0" borderId="1" xfId="29" applyFont="true" applyBorder="true" applyAlignment="true" applyProtection="false">
      <alignment horizontal="right" vertical="bottom" textRotation="0" wrapText="false" indent="0" shrinkToFit="false"/>
      <protection locked="true" hidden="false"/>
    </xf>
    <xf numFmtId="165" fontId="9" fillId="0" borderId="0" xfId="29" applyFont="true" applyBorder="false" applyAlignment="false" applyProtection="false">
      <alignment horizontal="general" vertical="bottom" textRotation="0" wrapText="false" indent="0" shrinkToFit="false"/>
      <protection locked="true" hidden="false"/>
    </xf>
    <xf numFmtId="164" fontId="13" fillId="3" borderId="1" xfId="29" applyFont="true" applyBorder="true" applyAlignment="true" applyProtection="false">
      <alignment horizontal="center" vertical="center" textRotation="0" wrapText="false" indent="0" shrinkToFit="false"/>
      <protection locked="true" hidden="false"/>
    </xf>
    <xf numFmtId="164" fontId="13" fillId="3" borderId="1" xfId="29" applyFont="true" applyBorder="true" applyAlignment="true" applyProtection="false">
      <alignment horizontal="left" vertical="center" textRotation="0" wrapText="false" indent="0" shrinkToFit="false"/>
      <protection locked="true" hidden="false"/>
    </xf>
    <xf numFmtId="165" fontId="13" fillId="3" borderId="1" xfId="22" applyFont="true" applyBorder="true" applyAlignment="true" applyProtection="true">
      <alignment horizontal="right" vertical="center" textRotation="0" wrapText="false" indent="0" shrinkToFit="false"/>
      <protection locked="true" hidden="false"/>
    </xf>
    <xf numFmtId="168" fontId="13" fillId="3" borderId="1" xfId="29" applyFont="true" applyBorder="true" applyAlignment="true" applyProtection="false">
      <alignment horizontal="right" vertical="center" textRotation="0" wrapText="false" indent="0" shrinkToFit="false"/>
      <protection locked="true" hidden="false"/>
    </xf>
    <xf numFmtId="164" fontId="13" fillId="4" borderId="1" xfId="29" applyFont="true" applyBorder="true" applyAlignment="true" applyProtection="false">
      <alignment horizontal="center" vertical="center" textRotation="0" wrapText="false" indent="0" shrinkToFit="false"/>
      <protection locked="true" hidden="false"/>
    </xf>
    <xf numFmtId="164" fontId="13" fillId="4" borderId="1" xfId="29" applyFont="true" applyBorder="true" applyAlignment="true" applyProtection="false">
      <alignment horizontal="left" vertical="center" textRotation="0" wrapText="false" indent="0" shrinkToFit="false"/>
      <protection locked="true" hidden="false"/>
    </xf>
    <xf numFmtId="165" fontId="13" fillId="4" borderId="1" xfId="22" applyFont="true" applyBorder="true" applyAlignment="true" applyProtection="true">
      <alignment horizontal="right" vertical="center" textRotation="0" wrapText="false" indent="0" shrinkToFit="false"/>
      <protection locked="true" hidden="false"/>
    </xf>
    <xf numFmtId="168" fontId="13" fillId="4" borderId="1" xfId="29" applyFont="true" applyBorder="true" applyAlignment="true" applyProtection="false">
      <alignment horizontal="right" vertical="center" textRotation="0" wrapText="false" indent="0" shrinkToFit="false"/>
      <protection locked="true" hidden="false"/>
    </xf>
    <xf numFmtId="164" fontId="13" fillId="5" borderId="1" xfId="29" applyFont="true" applyBorder="true" applyAlignment="true" applyProtection="false">
      <alignment horizontal="center" vertical="center" textRotation="0" wrapText="false" indent="0" shrinkToFit="false"/>
      <protection locked="true" hidden="false"/>
    </xf>
    <xf numFmtId="164" fontId="13" fillId="5" borderId="1" xfId="29" applyFont="true" applyBorder="true" applyAlignment="true" applyProtection="false">
      <alignment horizontal="left" vertical="center" textRotation="0" wrapText="false" indent="0" shrinkToFit="false"/>
      <protection locked="true" hidden="false"/>
    </xf>
    <xf numFmtId="165" fontId="13" fillId="5" borderId="1" xfId="22" applyFont="true" applyBorder="true" applyAlignment="true" applyProtection="true">
      <alignment horizontal="right" vertical="center" textRotation="0" wrapText="false" indent="0" shrinkToFit="false"/>
      <protection locked="true" hidden="false"/>
    </xf>
    <xf numFmtId="168" fontId="13" fillId="5" borderId="1" xfId="29" applyFont="true" applyBorder="true" applyAlignment="true" applyProtection="false">
      <alignment horizontal="right" vertical="center" textRotation="0" wrapText="false" indent="0" shrinkToFit="false"/>
      <protection locked="true" hidden="false"/>
    </xf>
    <xf numFmtId="164" fontId="6" fillId="0" borderId="0" xfId="30" applyFont="false" applyBorder="false" applyAlignment="false" applyProtection="false">
      <alignment horizontal="general" vertical="bottom" textRotation="0" wrapText="false" indent="0" shrinkToFit="false"/>
      <protection locked="true" hidden="false"/>
    </xf>
    <xf numFmtId="167" fontId="14" fillId="0" borderId="1" xfId="30" applyFont="true" applyBorder="true" applyAlignment="true" applyProtection="false">
      <alignment horizontal="center" vertical="bottom" textRotation="0" wrapText="true" indent="0" shrinkToFit="false"/>
      <protection locked="true" hidden="false"/>
    </xf>
    <xf numFmtId="169" fontId="11" fillId="4" borderId="1" xfId="30" applyFont="true" applyBorder="true" applyAlignment="true" applyProtection="false">
      <alignment horizontal="center" vertical="center" textRotation="0" wrapText="false" indent="0" shrinkToFit="false"/>
      <protection locked="true" hidden="false"/>
    </xf>
    <xf numFmtId="169" fontId="11" fillId="6" borderId="1" xfId="30" applyFont="true" applyBorder="true" applyAlignment="true" applyProtection="false">
      <alignment horizontal="center" vertical="center" textRotation="0" wrapText="false" indent="0" shrinkToFit="false"/>
      <protection locked="true" hidden="false"/>
    </xf>
    <xf numFmtId="164" fontId="11" fillId="6" borderId="1" xfId="30" applyFont="true" applyBorder="true" applyAlignment="true" applyProtection="false">
      <alignment horizontal="justify" vertical="center" textRotation="0" wrapText="false" indent="0" shrinkToFit="false"/>
      <protection locked="true" hidden="false"/>
    </xf>
    <xf numFmtId="165" fontId="11" fillId="6" borderId="1" xfId="21" applyFont="true" applyBorder="true" applyAlignment="true" applyProtection="true">
      <alignment horizontal="center" vertical="bottom" textRotation="0" wrapText="false" indent="0" shrinkToFit="false"/>
      <protection locked="true" hidden="false"/>
    </xf>
    <xf numFmtId="164" fontId="11" fillId="6" borderId="1" xfId="30" applyFont="true" applyBorder="true" applyAlignment="true" applyProtection="false">
      <alignment horizontal="center" vertical="bottom" textRotation="0" wrapText="false" indent="0" shrinkToFit="false"/>
      <protection locked="true" hidden="false"/>
    </xf>
    <xf numFmtId="169" fontId="9" fillId="0" borderId="1" xfId="30" applyFont="true" applyBorder="true" applyAlignment="true" applyProtection="false">
      <alignment horizontal="center" vertical="center" textRotation="0" wrapText="false" indent="0" shrinkToFit="false"/>
      <protection locked="true" hidden="false"/>
    </xf>
    <xf numFmtId="164" fontId="9" fillId="0" borderId="1" xfId="30" applyFont="true" applyBorder="true" applyAlignment="true" applyProtection="false">
      <alignment horizontal="justify" vertical="center" textRotation="0" wrapText="false" indent="0" shrinkToFit="false"/>
      <protection locked="true" hidden="false"/>
    </xf>
    <xf numFmtId="165" fontId="9" fillId="0" borderId="1" xfId="21" applyFont="true" applyBorder="true" applyAlignment="true" applyProtection="true">
      <alignment horizontal="center" vertical="bottom" textRotation="0" wrapText="false" indent="0" shrinkToFit="false"/>
      <protection locked="true" hidden="false"/>
    </xf>
    <xf numFmtId="164" fontId="9" fillId="0" borderId="1" xfId="30" applyFont="true" applyBorder="true" applyAlignment="true" applyProtection="false">
      <alignment horizontal="center" vertical="bottom" textRotation="0" wrapText="false" indent="0" shrinkToFit="false"/>
      <protection locked="true" hidden="false"/>
    </xf>
    <xf numFmtId="164" fontId="9" fillId="4" borderId="0" xfId="28" applyFont="true" applyBorder="false" applyAlignment="true" applyProtection="false">
      <alignment horizontal="center" vertical="center" textRotation="0" wrapText="false" indent="0" shrinkToFit="false"/>
      <protection locked="true" hidden="false"/>
    </xf>
    <xf numFmtId="164" fontId="9" fillId="4" borderId="0" xfId="28" applyFont="true" applyBorder="false" applyAlignment="true" applyProtection="false">
      <alignment horizontal="justify" vertical="top" textRotation="0" wrapText="false" indent="0" shrinkToFit="false"/>
      <protection locked="true" hidden="false"/>
    </xf>
    <xf numFmtId="168" fontId="9" fillId="4" borderId="0" xfId="20" applyFont="true" applyBorder="true" applyAlignment="true" applyProtection="true">
      <alignment horizontal="center" vertical="center" textRotation="0" wrapText="false" indent="0" shrinkToFit="false"/>
      <protection locked="true" hidden="false"/>
    </xf>
    <xf numFmtId="170" fontId="9" fillId="4" borderId="0" xfId="20" applyFont="true" applyBorder="true" applyAlignment="true" applyProtection="true">
      <alignment horizontal="right" vertical="center" textRotation="0" wrapText="false" indent="0" shrinkToFit="false"/>
      <protection locked="true" hidden="false"/>
    </xf>
    <xf numFmtId="164" fontId="9" fillId="4" borderId="0" xfId="28" applyFont="true" applyBorder="false" applyAlignment="true" applyProtection="false">
      <alignment horizontal="justify" vertical="center" textRotation="0" wrapText="false" indent="0" shrinkToFit="false"/>
      <protection locked="true" hidden="false"/>
    </xf>
    <xf numFmtId="164" fontId="9" fillId="4" borderId="0" xfId="28" applyFont="true" applyBorder="false" applyAlignment="false" applyProtection="false">
      <alignment horizontal="general" vertical="bottom" textRotation="0" wrapText="false" indent="0" shrinkToFit="false"/>
      <protection locked="true" hidden="false"/>
    </xf>
    <xf numFmtId="164" fontId="15" fillId="4" borderId="1" xfId="27" applyFont="true" applyBorder="true" applyAlignment="true" applyProtection="false">
      <alignment horizontal="center" vertical="center" textRotation="0" wrapText="true" indent="0" shrinkToFit="false"/>
      <protection locked="true" hidden="false"/>
    </xf>
    <xf numFmtId="164" fontId="5" fillId="4" borderId="0" xfId="27" applyFont="true" applyBorder="false" applyAlignment="true" applyProtection="false">
      <alignment horizontal="justify" vertical="center" textRotation="0" wrapText="false" indent="0" shrinkToFit="false"/>
      <protection locked="true" hidden="false"/>
    </xf>
    <xf numFmtId="164" fontId="5" fillId="4" borderId="0" xfId="27" applyFont="true" applyBorder="false" applyAlignment="true" applyProtection="false">
      <alignment horizontal="general" vertical="center" textRotation="0" wrapText="false" indent="0" shrinkToFit="false"/>
      <protection locked="true" hidden="false"/>
    </xf>
    <xf numFmtId="164" fontId="0" fillId="4" borderId="0" xfId="27" applyFont="false" applyBorder="false" applyAlignment="false" applyProtection="false">
      <alignment horizontal="general" vertical="bottom" textRotation="0" wrapText="false" indent="0" shrinkToFit="false"/>
      <protection locked="true" hidden="false"/>
    </xf>
    <xf numFmtId="164" fontId="15" fillId="4" borderId="1" xfId="27" applyFont="true" applyBorder="true" applyAlignment="true" applyProtection="false">
      <alignment horizontal="center" vertical="center" textRotation="0" wrapText="false" indent="0" shrinkToFit="false"/>
      <protection locked="true" hidden="false"/>
    </xf>
    <xf numFmtId="164" fontId="16" fillId="4" borderId="1" xfId="27" applyFont="true" applyBorder="true" applyAlignment="true" applyProtection="false">
      <alignment horizontal="justify" vertical="center" textRotation="0" wrapText="false" indent="0" shrinkToFit="false"/>
      <protection locked="true" hidden="false"/>
    </xf>
    <xf numFmtId="164" fontId="15" fillId="4" borderId="1" xfId="27" applyFont="true" applyBorder="true" applyAlignment="true" applyProtection="false">
      <alignment horizontal="justify" vertical="center" textRotation="0" wrapText="false" indent="0" shrinkToFit="false"/>
      <protection locked="true" hidden="false"/>
    </xf>
    <xf numFmtId="164" fontId="5" fillId="4" borderId="1" xfId="27" applyFont="true" applyBorder="true" applyAlignment="true" applyProtection="false">
      <alignment horizontal="center" vertical="center" textRotation="0" wrapText="false" indent="0" shrinkToFit="false"/>
      <protection locked="true" hidden="false"/>
    </xf>
    <xf numFmtId="168" fontId="9" fillId="4" borderId="1" xfId="27" applyFont="true" applyBorder="true" applyAlignment="true" applyProtection="false">
      <alignment horizontal="center" vertical="center" textRotation="0" wrapText="false" indent="0" shrinkToFit="false"/>
      <protection locked="true" hidden="false"/>
    </xf>
    <xf numFmtId="168" fontId="9" fillId="4" borderId="1" xfId="15" applyFont="true" applyBorder="true" applyAlignment="true" applyProtection="false">
      <alignment horizontal="center" vertical="center" textRotation="0" wrapText="false" indent="0" shrinkToFit="false"/>
      <protection locked="true" hidden="false"/>
    </xf>
    <xf numFmtId="172" fontId="9" fillId="4" borderId="1" xfId="27" applyFont="true" applyBorder="true" applyAlignment="true" applyProtection="false">
      <alignment horizontal="center" vertical="center" textRotation="0" wrapText="false" indent="0" shrinkToFit="false"/>
      <protection locked="true" hidden="false"/>
    </xf>
    <xf numFmtId="168" fontId="11" fillId="4" borderId="1" xfId="27" applyFont="true" applyBorder="true" applyAlignment="true" applyProtection="false">
      <alignment horizontal="center" vertical="center" textRotation="0" wrapText="false" indent="0" shrinkToFit="false"/>
      <protection locked="true" hidden="false"/>
    </xf>
    <xf numFmtId="172" fontId="11" fillId="4" borderId="1" xfId="27" applyFont="true" applyBorder="true" applyAlignment="true" applyProtection="false">
      <alignment horizontal="center" vertical="center" textRotation="0" wrapText="false" indent="0" shrinkToFit="false"/>
      <protection locked="true" hidden="false"/>
    </xf>
    <xf numFmtId="164" fontId="11" fillId="4" borderId="1" xfId="28" applyFont="true" applyBorder="true" applyAlignment="true" applyProtection="false">
      <alignment horizontal="center" vertical="center" textRotation="0" wrapText="false" indent="0" shrinkToFit="false"/>
      <protection locked="true" hidden="false"/>
    </xf>
    <xf numFmtId="164" fontId="11" fillId="4" borderId="1" xfId="28" applyFont="true" applyBorder="true" applyAlignment="true" applyProtection="false">
      <alignment horizontal="justify" vertical="top" textRotation="0" wrapText="false" indent="0" shrinkToFit="false"/>
      <protection locked="true" hidden="false"/>
    </xf>
    <xf numFmtId="168" fontId="11" fillId="4" borderId="1" xfId="20" applyFont="true" applyBorder="true" applyAlignment="true" applyProtection="true">
      <alignment horizontal="center" vertical="center" textRotation="0" wrapText="false" indent="0" shrinkToFit="false"/>
      <protection locked="true" hidden="false"/>
    </xf>
    <xf numFmtId="170" fontId="11" fillId="4" borderId="1" xfId="20" applyFont="true" applyBorder="true" applyAlignment="true" applyProtection="true">
      <alignment horizontal="right" vertical="center" textRotation="0" wrapText="false" indent="0" shrinkToFit="false"/>
      <protection locked="true" hidden="false"/>
    </xf>
    <xf numFmtId="170" fontId="11" fillId="4" borderId="1" xfId="2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top" textRotation="0" wrapText="false" indent="0" shrinkToFit="false"/>
      <protection locked="true" hidden="false"/>
    </xf>
    <xf numFmtId="164" fontId="15" fillId="0" borderId="1" xfId="0" applyFont="true" applyBorder="true" applyAlignment="true" applyProtection="false">
      <alignment horizontal="left" vertical="top" textRotation="0" wrapText="fals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73" fontId="11" fillId="0" borderId="1" xfId="15" applyFont="true" applyBorder="true" applyAlignment="true" applyProtection="true">
      <alignment horizontal="center" vertical="bottom" textRotation="0" wrapText="false" indent="0" shrinkToFit="false"/>
      <protection locked="true" hidden="false"/>
    </xf>
    <xf numFmtId="164" fontId="18" fillId="0" borderId="1" xfId="0" applyFont="true" applyBorder="true" applyAlignment="true" applyProtection="false">
      <alignment horizontal="center" vertical="bottom" textRotation="0" wrapText="false" indent="0" shrinkToFit="false"/>
      <protection locked="true" hidden="false"/>
    </xf>
    <xf numFmtId="165" fontId="18" fillId="0" borderId="1"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73" fontId="18" fillId="0" borderId="1" xfId="0" applyFont="true" applyBorder="true" applyAlignment="true" applyProtection="false">
      <alignment horizontal="center" vertical="bottom" textRotation="0" wrapText="false" indent="0" shrinkToFit="false"/>
      <protection locked="true" hidden="false"/>
    </xf>
    <xf numFmtId="164" fontId="15" fillId="0" borderId="1" xfId="34" applyFont="true" applyBorder="true" applyAlignment="true" applyProtection="false">
      <alignment horizontal="left" vertical="top" textRotation="0" wrapText="true" indent="0" shrinkToFit="false"/>
      <protection locked="true" hidden="false"/>
    </xf>
    <xf numFmtId="165" fontId="19" fillId="0" borderId="1" xfId="15" applyFont="true" applyBorder="true" applyAlignment="true" applyProtection="true">
      <alignment horizontal="center" vertical="bottom" textRotation="0" wrapText="false" indent="0" shrinkToFit="false"/>
      <protection locked="true" hidden="false"/>
    </xf>
    <xf numFmtId="164" fontId="11" fillId="4" borderId="1" xfId="35" applyFont="true" applyBorder="true" applyAlignment="true" applyProtection="false">
      <alignment horizontal="justify" vertical="top" textRotation="0" wrapText="true" indent="0" shrinkToFit="false"/>
      <protection locked="true" hidden="false"/>
    </xf>
    <xf numFmtId="164" fontId="9" fillId="4" borderId="1" xfId="28" applyFont="true" applyBorder="true" applyAlignment="true" applyProtection="false">
      <alignment horizontal="center" vertical="center" textRotation="0" wrapText="false" indent="0" shrinkToFit="false"/>
      <protection locked="true" hidden="false"/>
    </xf>
    <xf numFmtId="168" fontId="9" fillId="4" borderId="1" xfId="20" applyFont="true" applyBorder="true" applyAlignment="true" applyProtection="true">
      <alignment horizontal="center" vertical="center" textRotation="0" wrapText="false" indent="0" shrinkToFit="false"/>
      <protection locked="true" hidden="false"/>
    </xf>
    <xf numFmtId="168" fontId="9" fillId="4" borderId="1" xfId="28" applyFont="true" applyBorder="true" applyAlignment="true" applyProtection="false">
      <alignment horizontal="general" vertical="center" textRotation="0" wrapText="false" indent="0" shrinkToFit="false"/>
      <protection locked="true" hidden="false"/>
    </xf>
    <xf numFmtId="170" fontId="9" fillId="4" borderId="1" xfId="28" applyFont="true" applyBorder="true" applyAlignment="true" applyProtection="false">
      <alignment horizontal="right" vertical="center" textRotation="0" wrapText="false" indent="0" shrinkToFit="false"/>
      <protection locked="true" hidden="false"/>
    </xf>
    <xf numFmtId="170" fontId="9" fillId="4" borderId="1" xfId="28" applyFont="true" applyBorder="true" applyAlignment="true" applyProtection="false">
      <alignment horizontal="general" vertical="center" textRotation="0" wrapText="false" indent="0" shrinkToFit="false"/>
      <protection locked="true" hidden="false"/>
    </xf>
    <xf numFmtId="164" fontId="9" fillId="4" borderId="1" xfId="35" applyFont="true" applyBorder="true" applyAlignment="true" applyProtection="false">
      <alignment horizontal="justify" vertical="top" textRotation="0" wrapText="true" indent="0" shrinkToFit="false"/>
      <protection locked="true" hidden="false"/>
    </xf>
    <xf numFmtId="168" fontId="9" fillId="4" borderId="1" xfId="28" applyFont="true" applyBorder="true" applyAlignment="true" applyProtection="true">
      <alignment horizontal="center" vertical="center" textRotation="0" wrapText="false" indent="0" shrinkToFit="false"/>
      <protection locked="false" hidden="false"/>
    </xf>
    <xf numFmtId="164" fontId="9" fillId="4" borderId="0" xfId="28" applyFont="true" applyBorder="false" applyAlignment="true" applyProtection="true">
      <alignment horizontal="justify" vertical="center" textRotation="0" wrapText="false" indent="0" shrinkToFit="false"/>
      <protection locked="false" hidden="false"/>
    </xf>
    <xf numFmtId="164" fontId="9" fillId="4" borderId="1" xfId="28" applyFont="true" applyBorder="true" applyAlignment="true" applyProtection="false">
      <alignment horizontal="justify" vertical="top" textRotation="0" wrapText="true" indent="0" shrinkToFit="false"/>
      <protection locked="true" hidden="false"/>
    </xf>
    <xf numFmtId="164" fontId="9" fillId="4" borderId="1" xfId="28" applyFont="true" applyBorder="true" applyAlignment="true" applyProtection="false">
      <alignment horizontal="center" vertical="center" textRotation="0" wrapText="true" indent="0" shrinkToFit="false"/>
      <protection locked="true" hidden="false"/>
    </xf>
    <xf numFmtId="168" fontId="9" fillId="4" borderId="1" xfId="20" applyFont="true" applyBorder="true" applyAlignment="true" applyProtection="true">
      <alignment horizontal="center" vertical="center" textRotation="0" wrapText="true" indent="0" shrinkToFit="false"/>
      <protection locked="true" hidden="false"/>
    </xf>
    <xf numFmtId="168" fontId="9" fillId="4" borderId="1" xfId="0" applyFont="true" applyBorder="true" applyAlignment="true" applyProtection="false">
      <alignment horizontal="general" vertical="center" textRotation="0" wrapText="false" indent="0" shrinkToFit="false"/>
      <protection locked="true" hidden="false"/>
    </xf>
    <xf numFmtId="164" fontId="9" fillId="4" borderId="0" xfId="28" applyFont="true" applyBorder="false" applyAlignment="true" applyProtection="false">
      <alignment horizontal="justify" vertical="center" textRotation="0" wrapText="true" indent="0" shrinkToFit="false"/>
      <protection locked="true" hidden="false"/>
    </xf>
    <xf numFmtId="168" fontId="11" fillId="4" borderId="1" xfId="28" applyFont="true" applyBorder="true" applyAlignment="true" applyProtection="false">
      <alignment horizontal="general" vertical="center" textRotation="0" wrapText="false" indent="0" shrinkToFit="false"/>
      <protection locked="true" hidden="false"/>
    </xf>
    <xf numFmtId="170" fontId="11" fillId="4" borderId="1" xfId="28" applyFont="true" applyBorder="true" applyAlignment="true" applyProtection="false">
      <alignment horizontal="right" vertical="center" textRotation="0" wrapText="false" indent="0" shrinkToFit="false"/>
      <protection locked="true" hidden="false"/>
    </xf>
    <xf numFmtId="164" fontId="11" fillId="4" borderId="1" xfId="28" applyFont="true" applyBorder="true" applyAlignment="true" applyProtection="false">
      <alignment horizontal="justify" vertical="top" textRotation="0" wrapText="true" indent="0" shrinkToFit="false"/>
      <protection locked="true" hidden="false"/>
    </xf>
    <xf numFmtId="168" fontId="9" fillId="7" borderId="1" xfId="28" applyFont="true" applyBorder="true" applyAlignment="true" applyProtection="false">
      <alignment horizontal="general" vertical="center" textRotation="0" wrapText="false" indent="0" shrinkToFit="false"/>
      <protection locked="true" hidden="false"/>
    </xf>
    <xf numFmtId="164" fontId="11" fillId="4" borderId="1" xfId="35" applyFont="true" applyBorder="true" applyAlignment="true" applyProtection="false">
      <alignment horizontal="right" vertical="top" textRotation="0" wrapText="true" indent="0" shrinkToFit="false"/>
      <protection locked="true" hidden="false"/>
    </xf>
    <xf numFmtId="164" fontId="11" fillId="4" borderId="1" xfId="28" applyFont="true" applyBorder="true" applyAlignment="true" applyProtection="false">
      <alignment horizontal="center" vertical="top" textRotation="0" wrapText="false" indent="0" shrinkToFit="false"/>
      <protection locked="true" hidden="false"/>
    </xf>
    <xf numFmtId="168" fontId="9" fillId="4" borderId="1" xfId="20" applyFont="true" applyBorder="true" applyAlignment="true" applyProtection="true">
      <alignment horizontal="center" vertical="top" textRotation="0" wrapText="false" indent="0" shrinkToFit="false"/>
      <protection locked="true" hidden="false"/>
    </xf>
    <xf numFmtId="168" fontId="9" fillId="4" borderId="1" xfId="28" applyFont="true" applyBorder="true" applyAlignment="true" applyProtection="false">
      <alignment horizontal="general" vertical="top" textRotation="0" wrapText="false" indent="0" shrinkToFit="false"/>
      <protection locked="true" hidden="false"/>
    </xf>
    <xf numFmtId="170" fontId="9" fillId="4" borderId="1" xfId="28" applyFont="true" applyBorder="true" applyAlignment="true" applyProtection="false">
      <alignment horizontal="general" vertical="top" textRotation="0" wrapText="false" indent="0" shrinkToFit="false"/>
      <protection locked="true" hidden="false"/>
    </xf>
    <xf numFmtId="164" fontId="11" fillId="4" borderId="0" xfId="28" applyFont="true" applyBorder="false" applyAlignment="true" applyProtection="false">
      <alignment horizontal="justify" vertical="top" textRotation="0" wrapText="false" indent="0" shrinkToFit="false"/>
      <protection locked="true" hidden="false"/>
    </xf>
    <xf numFmtId="164" fontId="11" fillId="4" borderId="0" xfId="28" applyFont="true" applyBorder="false" applyAlignment="true" applyProtection="false">
      <alignment horizontal="justify" vertical="center" textRotation="0" wrapText="false" indent="0" shrinkToFit="false"/>
      <protection locked="true" hidden="false"/>
    </xf>
    <xf numFmtId="164" fontId="9" fillId="4" borderId="1" xfId="28" applyFont="true" applyBorder="true" applyAlignment="true" applyProtection="false">
      <alignment horizontal="justify" vertical="center" textRotation="0" wrapText="false" indent="0" shrinkToFit="false"/>
      <protection locked="true" hidden="false"/>
    </xf>
    <xf numFmtId="168" fontId="9" fillId="4" borderId="1" xfId="28" applyFont="true" applyBorder="true" applyAlignment="true" applyProtection="false">
      <alignment horizontal="center" vertical="center" textRotation="0" wrapText="false" indent="0" shrinkToFit="false"/>
      <protection locked="true" hidden="false"/>
    </xf>
    <xf numFmtId="170" fontId="11" fillId="4" borderId="1" xfId="28" applyFont="true" applyBorder="true" applyAlignment="true" applyProtection="false">
      <alignment horizontal="general" vertical="center" textRotation="0" wrapText="false" indent="0" shrinkToFit="false"/>
      <protection locked="true" hidden="false"/>
    </xf>
    <xf numFmtId="174" fontId="9" fillId="4" borderId="1" xfId="35" applyFont="true" applyBorder="true" applyAlignment="true" applyProtection="false">
      <alignment horizontal="justify" vertical="top" textRotation="0" wrapText="false" indent="0" shrinkToFit="false"/>
      <protection locked="true" hidden="false"/>
    </xf>
    <xf numFmtId="164" fontId="11" fillId="4" borderId="0" xfId="28" applyFont="true" applyBorder="false" applyAlignment="false" applyProtection="false">
      <alignment horizontal="general" vertical="bottom" textRotation="0" wrapText="false" indent="0" shrinkToFit="false"/>
      <protection locked="true" hidden="false"/>
    </xf>
    <xf numFmtId="164" fontId="5" fillId="4" borderId="1" xfId="35" applyFont="true" applyBorder="true" applyAlignment="true" applyProtection="false">
      <alignment horizontal="justify" vertical="top" textRotation="0" wrapText="true" indent="0" shrinkToFit="false"/>
      <protection locked="true" hidden="false"/>
    </xf>
    <xf numFmtId="165" fontId="9" fillId="4" borderId="0" xfId="15" applyFont="true" applyBorder="true" applyAlignment="true" applyProtection="true">
      <alignment horizontal="justify" vertical="center" textRotation="0" wrapText="false" indent="0" shrinkToFit="false"/>
      <protection locked="true" hidden="false"/>
    </xf>
    <xf numFmtId="165" fontId="9" fillId="4" borderId="0" xfId="28" applyFont="true" applyBorder="false" applyAlignment="true" applyProtection="false">
      <alignment horizontal="justify"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8" fontId="9" fillId="0" borderId="1" xfId="20" applyFont="true" applyBorder="true" applyAlignment="true" applyProtection="true">
      <alignment horizontal="center" vertical="center" textRotation="0" wrapText="false" indent="0" shrinkToFit="false"/>
      <protection locked="true" hidden="false"/>
    </xf>
    <xf numFmtId="168" fontId="9" fillId="0" borderId="1" xfId="0" applyFont="true" applyBorder="true" applyAlignment="true" applyProtection="false">
      <alignment horizontal="general" vertical="center" textRotation="0" wrapText="false" indent="0" shrinkToFit="false"/>
      <protection locked="true" hidden="false"/>
    </xf>
    <xf numFmtId="170" fontId="9" fillId="0" borderId="1" xfId="0" applyFont="true" applyBorder="true" applyAlignment="true" applyProtection="false">
      <alignment horizontal="right" vertical="center" textRotation="0" wrapText="false" indent="0" shrinkToFit="false"/>
      <protection locked="true" hidden="false"/>
    </xf>
    <xf numFmtId="170" fontId="9" fillId="0" borderId="1"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justify" vertical="center" textRotation="0" wrapText="false" indent="0" shrinkToFit="false"/>
      <protection locked="true" hidden="false"/>
    </xf>
    <xf numFmtId="164" fontId="5" fillId="4" borderId="1" xfId="35" applyFont="false" applyBorder="true" applyAlignment="true" applyProtection="false">
      <alignment horizontal="justify" vertical="center" textRotation="0" wrapText="true" indent="0" shrinkToFit="false"/>
      <protection locked="true" hidden="false"/>
    </xf>
    <xf numFmtId="164" fontId="11" fillId="4" borderId="1" xfId="28" applyFont="true" applyBorder="true" applyAlignment="true" applyProtection="false">
      <alignment horizontal="right" vertical="top" textRotation="0" wrapText="true" indent="0" shrinkToFit="false"/>
      <protection locked="true" hidden="false"/>
    </xf>
    <xf numFmtId="168" fontId="9" fillId="4" borderId="1" xfId="28" applyFont="true" applyBorder="true" applyAlignment="true" applyProtection="false">
      <alignment horizontal="general" vertical="top" textRotation="0" wrapText="true" indent="0" shrinkToFit="false"/>
      <protection locked="true" hidden="false"/>
    </xf>
    <xf numFmtId="170" fontId="9" fillId="4" borderId="1" xfId="28" applyFont="true" applyBorder="true" applyAlignment="true" applyProtection="false">
      <alignment horizontal="general" vertical="center" textRotation="0" wrapText="true" indent="0" shrinkToFit="false"/>
      <protection locked="true" hidden="false"/>
    </xf>
    <xf numFmtId="164" fontId="11" fillId="4" borderId="1" xfId="28" applyFont="true" applyBorder="true" applyAlignment="true" applyProtection="false">
      <alignment horizontal="right" vertical="top" textRotation="0" wrapText="false" indent="0" shrinkToFit="false"/>
      <protection locked="true" hidden="false"/>
    </xf>
    <xf numFmtId="164" fontId="9" fillId="4" borderId="0" xfId="28" applyFont="true" applyBorder="false" applyAlignment="true" applyProtection="false">
      <alignment horizontal="general" vertical="top" textRotation="0" wrapText="false" indent="0" shrinkToFit="false"/>
      <protection locked="true" hidden="false"/>
    </xf>
    <xf numFmtId="170" fontId="9" fillId="4" borderId="1" xfId="28" applyFont="true" applyBorder="true" applyAlignment="true" applyProtection="false">
      <alignment horizontal="center" vertical="top" textRotation="0" wrapText="false" indent="0" shrinkToFit="false"/>
      <protection locked="true" hidden="false"/>
    </xf>
    <xf numFmtId="164" fontId="9" fillId="4" borderId="1" xfId="28" applyFont="true" applyBorder="true" applyAlignment="true" applyProtection="false">
      <alignment horizontal="center" vertical="top" textRotation="0" wrapText="false" indent="0" shrinkToFit="false"/>
      <protection locked="true" hidden="false"/>
    </xf>
    <xf numFmtId="164" fontId="5" fillId="4" borderId="1" xfId="27" applyFont="true" applyBorder="true" applyAlignment="true" applyProtection="false">
      <alignment horizontal="justify" vertical="center" textRotation="0" wrapText="true" indent="0" shrinkToFit="false"/>
      <protection locked="true" hidden="false"/>
    </xf>
    <xf numFmtId="164" fontId="25" fillId="4" borderId="1" xfId="28" applyFont="true" applyBorder="true" applyAlignment="true" applyProtection="false">
      <alignment horizontal="justify" vertical="top" textRotation="0" wrapText="true" indent="0" shrinkToFit="false"/>
      <protection locked="true" hidden="false"/>
    </xf>
    <xf numFmtId="168" fontId="11" fillId="4" borderId="1" xfId="20" applyFont="true" applyBorder="true" applyAlignment="true" applyProtection="true">
      <alignment horizontal="center" vertical="top" textRotation="0" wrapText="false" indent="0" shrinkToFit="false"/>
      <protection locked="true" hidden="false"/>
    </xf>
    <xf numFmtId="168" fontId="11" fillId="4" borderId="1" xfId="28" applyFont="true" applyBorder="true" applyAlignment="true" applyProtection="false">
      <alignment horizontal="general" vertical="top" textRotation="0" wrapText="false" indent="0" shrinkToFit="false"/>
      <protection locked="true" hidden="false"/>
    </xf>
    <xf numFmtId="170" fontId="11" fillId="4" borderId="1" xfId="28" applyFont="true" applyBorder="tru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justify" vertical="top" textRotation="0" wrapText="true" indent="0" shrinkToFit="false"/>
      <protection locked="true" hidden="false"/>
    </xf>
    <xf numFmtId="168" fontId="9" fillId="4" borderId="1" xfId="15" applyFont="true" applyBorder="true" applyAlignment="true" applyProtection="true">
      <alignment horizontal="righ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justify" vertical="top" textRotation="0" wrapText="true" indent="0" shrinkToFit="false"/>
      <protection locked="true" hidden="false"/>
    </xf>
    <xf numFmtId="168" fontId="9" fillId="7" borderId="1" xfId="0" applyFont="true" applyBorder="true" applyAlignment="true" applyProtection="false">
      <alignment horizontal="general" vertical="center" textRotation="0" wrapText="false" indent="0" shrinkToFit="false"/>
      <protection locked="true" hidden="false"/>
    </xf>
    <xf numFmtId="170" fontId="11" fillId="4" borderId="0" xfId="28" applyFont="true" applyBorder="false" applyAlignment="false" applyProtection="false">
      <alignment horizontal="general" vertical="bottom" textRotation="0" wrapText="false" indent="0" shrinkToFit="false"/>
      <protection locked="true" hidden="false"/>
    </xf>
    <xf numFmtId="165" fontId="11" fillId="4" borderId="1" xfId="15" applyFont="true" applyBorder="true" applyAlignment="true" applyProtection="true">
      <alignment horizontal="right" vertical="center" textRotation="0" wrapText="false" indent="0" shrinkToFit="false"/>
      <protection locked="true" hidden="false"/>
    </xf>
    <xf numFmtId="164" fontId="9" fillId="4" borderId="1" xfId="28" applyFont="true" applyBorder="true" applyAlignment="true" applyProtection="false">
      <alignment horizontal="center" vertical="bottom" textRotation="0" wrapText="false" indent="0" shrinkToFit="false"/>
      <protection locked="true" hidden="false"/>
    </xf>
    <xf numFmtId="164" fontId="9" fillId="4" borderId="0" xfId="28" applyFont="true" applyBorder="false" applyAlignment="true" applyProtection="false">
      <alignment horizontal="justify" vertical="bottom" textRotation="0" wrapText="false" indent="0" shrinkToFit="false"/>
      <protection locked="true" hidden="false"/>
    </xf>
    <xf numFmtId="164" fontId="11" fillId="4" borderId="1" xfId="28" applyFont="true" applyBorder="true" applyAlignment="true" applyProtection="false">
      <alignment horizontal="center" vertical="bottom" textRotation="0" wrapText="false" indent="0" shrinkToFit="false"/>
      <protection locked="true" hidden="false"/>
    </xf>
    <xf numFmtId="168" fontId="11" fillId="4" borderId="1" xfId="28" applyFont="true" applyBorder="true" applyAlignment="true" applyProtection="false">
      <alignment horizontal="center" vertical="center" textRotation="0" wrapText="false" indent="0" shrinkToFit="false"/>
      <protection locked="true" hidden="false"/>
    </xf>
    <xf numFmtId="168" fontId="9" fillId="4" borderId="0" xfId="28" applyFont="true" applyBorder="false" applyAlignment="true" applyProtection="false">
      <alignment horizontal="general" vertical="center" textRotation="0" wrapText="false" indent="0" shrinkToFit="false"/>
      <protection locked="true" hidden="false"/>
    </xf>
    <xf numFmtId="165" fontId="9" fillId="4" borderId="0" xfId="15" applyFont="true" applyBorder="true" applyAlignment="true" applyProtection="true">
      <alignment horizontal="right" vertical="center" textRotation="0" wrapText="false" indent="0" shrinkToFit="false"/>
      <protection locked="true" hidden="false"/>
    </xf>
    <xf numFmtId="170" fontId="9" fillId="4" borderId="0" xfId="28" applyFont="true" applyBorder="false" applyAlignment="true" applyProtection="false">
      <alignment horizontal="general" vertical="center" textRotation="0" wrapText="false" indent="0" shrinkToFit="false"/>
      <protection locked="true" hidden="false"/>
    </xf>
    <xf numFmtId="170" fontId="9" fillId="4" borderId="0" xfId="28" applyFont="true" applyBorder="false" applyAlignment="true" applyProtection="false">
      <alignment horizontal="right" vertical="center"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0" fillId="0" borderId="1" xfId="15" applyFont="true" applyBorder="true" applyAlignment="true" applyProtection="tru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5" fontId="26" fillId="0" borderId="1" xfId="15" applyFont="true" applyBorder="true" applyAlignment="true" applyProtection="true">
      <alignment horizontal="general" vertical="bottom" textRotation="0" wrapText="false" indent="0" shrinkToFit="false"/>
      <protection locked="true" hidden="false"/>
    </xf>
    <xf numFmtId="164" fontId="26" fillId="7" borderId="1" xfId="0" applyFont="true" applyBorder="true" applyAlignment="false" applyProtection="fals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right"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5" fontId="27" fillId="0" borderId="1" xfId="15" applyFont="true" applyBorder="true" applyAlignment="true" applyProtection="true">
      <alignment horizontal="general" vertical="bottom" textRotation="0" wrapText="false" indent="0" shrinkToFit="false"/>
      <protection locked="true" hidden="false"/>
    </xf>
  </cellXfs>
  <cellStyles count="22">
    <cellStyle name="Normal" xfId="0" builtinId="0"/>
    <cellStyle name="Comma" xfId="15" builtinId="3"/>
    <cellStyle name="Comma [0]" xfId="16" builtinId="6"/>
    <cellStyle name="Currency" xfId="17" builtinId="4"/>
    <cellStyle name="Currency [0]" xfId="18" builtinId="7"/>
    <cellStyle name="Percent" xfId="19" builtinId="5"/>
    <cellStyle name="Comma 2" xfId="20"/>
    <cellStyle name="Comma 3" xfId="21"/>
    <cellStyle name="Comma 4" xfId="22"/>
    <cellStyle name="Comma 5" xfId="23"/>
    <cellStyle name="Heading 3" xfId="24"/>
    <cellStyle name="Heading1" xfId="25"/>
    <cellStyle name="Normal 2" xfId="26"/>
    <cellStyle name="Normal 2 2" xfId="27"/>
    <cellStyle name="Normal 3" xfId="28"/>
    <cellStyle name="Normal 3 2" xfId="29"/>
    <cellStyle name="Normal 4" xfId="30"/>
    <cellStyle name="Normal 5" xfId="31"/>
    <cellStyle name="Result" xfId="32"/>
    <cellStyle name="Result2" xfId="33"/>
    <cellStyle name="표준_Minimum Margin Form" xfId="34"/>
    <cellStyle name="표준_Minimum Margin Form 2" xfId="3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3D6"/>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C:/VENKAT-B/RVK-%20Haveri/Tender%20Docs/Tender%20BOQ.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Basic Rates"/>
      <sheetName val="Abstract "/>
      <sheetName val="BOQ"/>
    </sheetNames>
    <sheetDataSet>
      <sheetData sheetId="0"/>
      <sheetData sheetId="1"/>
      <sheetData sheetId="2">
        <row r="1">
          <cell r="A1" t="str">
            <v>PROJECT :  PROPOSED CONSTRUCTION OF RASHTROTHANA VIDYA KENDRA AT HAVERI</v>
          </cell>
        </row>
        <row r="84">
          <cell r="F84">
            <v>0</v>
          </cell>
        </row>
      </sheetData>
    </sheetDataSet>
  </externalBook>
</externalLink>
</file>

<file path=xl/worksheets/sheet1.xml><?xml version="1.0" encoding="utf-8"?>
<worksheet xmlns="http://schemas.openxmlformats.org/spreadsheetml/2006/main" xmlns:r="http://schemas.openxmlformats.org/officeDocument/2006/relationships">
  <sheetPr filterMode="false">
    <pageSetUpPr fitToPage="true"/>
  </sheetPr>
  <dimension ref="A1:E65500"/>
  <sheetViews>
    <sheetView showFormulas="false" showGridLines="true" showRowColHeaders="true" showZeros="true" rightToLeft="false" tabSelected="false" showOutlineSymbols="true" defaultGridColor="true" view="pageBreakPreview" topLeftCell="A1" colorId="64" zoomScale="100" zoomScaleNormal="90" zoomScalePageLayoutView="100" workbookViewId="0">
      <pane xSplit="0" ySplit="2" topLeftCell="A3" activePane="bottomLeft" state="frozen"/>
      <selection pane="topLeft" activeCell="A1" activeCellId="0" sqref="A1"/>
      <selection pane="bottomLeft" activeCell="A17" activeCellId="0" sqref="A17"/>
    </sheetView>
  </sheetViews>
  <sheetFormatPr defaultRowHeight="15.75" zeroHeight="false" outlineLevelRow="0" outlineLevelCol="0"/>
  <cols>
    <col collapsed="false" customWidth="true" hidden="false" outlineLevel="0" max="1" min="1" style="1" width="13.13"/>
    <col collapsed="false" customWidth="true" hidden="false" outlineLevel="0" max="2" min="2" style="2" width="53.87"/>
    <col collapsed="false" customWidth="true" hidden="false" outlineLevel="0" max="3" min="3" style="3" width="30.25"/>
    <col collapsed="false" customWidth="true" hidden="false" outlineLevel="0" max="4" min="4" style="4" width="21.25"/>
    <col collapsed="false" customWidth="true" hidden="false" outlineLevel="0" max="5" min="5" style="4" width="11.87"/>
    <col collapsed="false" customWidth="true" hidden="false" outlineLevel="0" max="241" min="6" style="4" width="10"/>
    <col collapsed="false" customWidth="true" hidden="false" outlineLevel="0" max="242" min="242" style="4" width="5.37"/>
    <col collapsed="false" customWidth="true" hidden="false" outlineLevel="0" max="243" min="243" style="4" width="30.63"/>
    <col collapsed="false" customWidth="true" hidden="false" outlineLevel="0" max="244" min="244" style="4" width="21.38"/>
    <col collapsed="false" customWidth="true" hidden="false" outlineLevel="0" max="245" min="245" style="4" width="16.75"/>
    <col collapsed="false" customWidth="true" hidden="false" outlineLevel="0" max="497" min="246" style="4" width="10"/>
    <col collapsed="false" customWidth="true" hidden="false" outlineLevel="0" max="498" min="498" style="4" width="5.37"/>
    <col collapsed="false" customWidth="true" hidden="false" outlineLevel="0" max="499" min="499" style="4" width="30.63"/>
    <col collapsed="false" customWidth="true" hidden="false" outlineLevel="0" max="500" min="500" style="4" width="21.38"/>
    <col collapsed="false" customWidth="true" hidden="false" outlineLevel="0" max="501" min="501" style="4" width="16.75"/>
    <col collapsed="false" customWidth="true" hidden="false" outlineLevel="0" max="753" min="502" style="4" width="10"/>
    <col collapsed="false" customWidth="true" hidden="false" outlineLevel="0" max="754" min="754" style="4" width="5.37"/>
    <col collapsed="false" customWidth="true" hidden="false" outlineLevel="0" max="755" min="755" style="4" width="30.63"/>
    <col collapsed="false" customWidth="true" hidden="false" outlineLevel="0" max="756" min="756" style="4" width="21.38"/>
    <col collapsed="false" customWidth="true" hidden="false" outlineLevel="0" max="757" min="757" style="4" width="16.75"/>
    <col collapsed="false" customWidth="true" hidden="false" outlineLevel="0" max="1009" min="758" style="4" width="10"/>
    <col collapsed="false" customWidth="true" hidden="false" outlineLevel="0" max="1010" min="1010" style="4" width="5.37"/>
    <col collapsed="false" customWidth="true" hidden="false" outlineLevel="0" max="1011" min="1011" style="4" width="30.63"/>
    <col collapsed="false" customWidth="true" hidden="false" outlineLevel="0" max="1012" min="1012" style="4" width="21.38"/>
    <col collapsed="false" customWidth="true" hidden="false" outlineLevel="0" max="1013" min="1013" style="4" width="16.75"/>
    <col collapsed="false" customWidth="true" hidden="false" outlineLevel="0" max="1025" min="1014" style="4" width="10"/>
  </cols>
  <sheetData>
    <row r="1" s="6" customFormat="true" ht="27" hidden="false" customHeight="true" outlineLevel="0" collapsed="false">
      <c r="A1" s="5" t="str">
        <f aca="false">[1]BOQ!A1</f>
        <v>PROJECT :  PROPOSED CONSTRUCTION OF RASHTROTHANA VIDYA KENDRA AT HAVERI</v>
      </c>
      <c r="B1" s="5"/>
      <c r="C1" s="5"/>
      <c r="D1" s="5"/>
    </row>
    <row r="2" s="6" customFormat="true" ht="27" hidden="false" customHeight="true" outlineLevel="0" collapsed="false">
      <c r="A2" s="7" t="s">
        <v>0</v>
      </c>
      <c r="B2" s="7"/>
      <c r="C2" s="7"/>
      <c r="D2" s="7"/>
    </row>
    <row r="3" s="6" customFormat="true" ht="27" hidden="false" customHeight="true" outlineLevel="0" collapsed="false">
      <c r="A3" s="8"/>
      <c r="B3" s="9" t="s">
        <v>1</v>
      </c>
      <c r="C3" s="10"/>
      <c r="D3" s="8"/>
    </row>
    <row r="4" s="15" customFormat="true" ht="27" hidden="false" customHeight="true" outlineLevel="0" collapsed="false">
      <c r="A4" s="11" t="s">
        <v>2</v>
      </c>
      <c r="B4" s="12" t="s">
        <v>3</v>
      </c>
      <c r="C4" s="13" t="s">
        <v>4</v>
      </c>
      <c r="D4" s="14" t="s">
        <v>5</v>
      </c>
    </row>
    <row r="5" customFormat="false" ht="27" hidden="false" customHeight="true" outlineLevel="0" collapsed="false">
      <c r="A5" s="16" t="n">
        <v>1</v>
      </c>
      <c r="B5" s="17" t="s">
        <v>6</v>
      </c>
      <c r="C5" s="18" t="n">
        <f aca="false">Abstract!F14</f>
        <v>0</v>
      </c>
      <c r="D5" s="19"/>
    </row>
    <row r="6" customFormat="false" ht="27" hidden="false" customHeight="true" outlineLevel="0" collapsed="false">
      <c r="A6" s="16" t="n">
        <v>2</v>
      </c>
      <c r="B6" s="17" t="s">
        <v>7</v>
      </c>
      <c r="C6" s="18"/>
      <c r="D6" s="19"/>
    </row>
    <row r="7" customFormat="false" ht="27" hidden="false" customHeight="true" outlineLevel="0" collapsed="false">
      <c r="A7" s="16"/>
      <c r="B7" s="17" t="s">
        <v>8</v>
      </c>
      <c r="C7" s="18" t="n">
        <f aca="false">[1]BOQ!F84</f>
        <v>0</v>
      </c>
      <c r="D7" s="19"/>
    </row>
    <row r="8" customFormat="false" ht="27" hidden="false" customHeight="true" outlineLevel="0" collapsed="false">
      <c r="A8" s="16"/>
      <c r="B8" s="17" t="s">
        <v>9</v>
      </c>
      <c r="C8" s="18" t="n">
        <f aca="false">Abstract!F54</f>
        <v>0</v>
      </c>
      <c r="D8" s="19"/>
    </row>
    <row r="9" customFormat="false" ht="27" hidden="false" customHeight="true" outlineLevel="0" collapsed="false">
      <c r="A9" s="16" t="n">
        <v>3</v>
      </c>
      <c r="B9" s="17" t="s">
        <v>10</v>
      </c>
      <c r="C9" s="18" t="n">
        <f aca="false">Abstract!F60</f>
        <v>0</v>
      </c>
      <c r="D9" s="19"/>
    </row>
    <row r="10" customFormat="false" ht="27" hidden="false" customHeight="true" outlineLevel="0" collapsed="false">
      <c r="A10" s="16" t="n">
        <v>4</v>
      </c>
      <c r="B10" s="17" t="s">
        <v>11</v>
      </c>
      <c r="C10" s="18" t="n">
        <f aca="false">Abstract!F70</f>
        <v>0</v>
      </c>
      <c r="D10" s="19"/>
    </row>
    <row r="11" customFormat="false" ht="27" hidden="false" customHeight="true" outlineLevel="0" collapsed="false">
      <c r="A11" s="16" t="n">
        <v>5</v>
      </c>
      <c r="B11" s="17" t="s">
        <v>12</v>
      </c>
      <c r="C11" s="18" t="n">
        <f aca="false">Abstract!F83</f>
        <v>0</v>
      </c>
      <c r="D11" s="19"/>
    </row>
    <row r="12" customFormat="false" ht="27" hidden="false" customHeight="true" outlineLevel="0" collapsed="false">
      <c r="A12" s="16" t="n">
        <v>6</v>
      </c>
      <c r="B12" s="17" t="s">
        <v>13</v>
      </c>
      <c r="C12" s="18" t="n">
        <f aca="false">Abstract!F99</f>
        <v>0</v>
      </c>
      <c r="D12" s="19"/>
    </row>
    <row r="13" customFormat="false" ht="27" hidden="false" customHeight="true" outlineLevel="0" collapsed="false">
      <c r="A13" s="16" t="n">
        <v>7</v>
      </c>
      <c r="B13" s="17" t="s">
        <v>14</v>
      </c>
      <c r="C13" s="18" t="n">
        <f aca="false">Abstract!F108</f>
        <v>0</v>
      </c>
      <c r="D13" s="19"/>
    </row>
    <row r="14" customFormat="false" ht="27" hidden="false" customHeight="true" outlineLevel="0" collapsed="false">
      <c r="A14" s="16" t="n">
        <v>8</v>
      </c>
      <c r="B14" s="17" t="s">
        <v>15</v>
      </c>
      <c r="C14" s="18" t="n">
        <f aca="false">Abstract!F113</f>
        <v>0</v>
      </c>
      <c r="D14" s="19"/>
    </row>
    <row r="15" customFormat="false" ht="30" hidden="false" customHeight="true" outlineLevel="0" collapsed="false">
      <c r="A15" s="16" t="n">
        <v>9</v>
      </c>
      <c r="B15" s="17" t="s">
        <v>16</v>
      </c>
      <c r="C15" s="18" t="n">
        <f aca="false">Abstract!F130</f>
        <v>0</v>
      </c>
      <c r="D15" s="19"/>
    </row>
    <row r="16" customFormat="false" ht="30" hidden="false" customHeight="true" outlineLevel="0" collapsed="false">
      <c r="A16" s="16" t="n">
        <v>10</v>
      </c>
      <c r="B16" s="17" t="s">
        <v>17</v>
      </c>
      <c r="C16" s="18" t="n">
        <f aca="false">Abstract!F137</f>
        <v>0</v>
      </c>
      <c r="D16" s="19"/>
      <c r="E16" s="20"/>
    </row>
    <row r="17" customFormat="false" ht="27" hidden="false" customHeight="true" outlineLevel="0" collapsed="false">
      <c r="A17" s="21"/>
      <c r="B17" s="22" t="s">
        <v>18</v>
      </c>
      <c r="C17" s="23" t="n">
        <f aca="false">SUM(C5:C16)</f>
        <v>0</v>
      </c>
      <c r="D17" s="24"/>
    </row>
    <row r="18" customFormat="false" ht="27" hidden="false" customHeight="true" outlineLevel="0" collapsed="false">
      <c r="A18" s="25"/>
      <c r="B18" s="26" t="s">
        <v>19</v>
      </c>
      <c r="C18" s="27" t="n">
        <f aca="false">C17*0.18</f>
        <v>0</v>
      </c>
      <c r="D18" s="28"/>
    </row>
    <row r="19" customFormat="false" ht="27" hidden="false" customHeight="true" outlineLevel="0" collapsed="false">
      <c r="A19" s="29"/>
      <c r="B19" s="30" t="s">
        <v>20</v>
      </c>
      <c r="C19" s="31" t="n">
        <f aca="false">ROUND(SUM(C17:C18),0)</f>
        <v>0</v>
      </c>
      <c r="D19" s="32"/>
    </row>
    <row r="20" customFormat="false" ht="32.25" hidden="false" customHeight="true" outlineLevel="0" collapsed="false">
      <c r="A20" s="22"/>
      <c r="B20" s="22" t="s">
        <v>21</v>
      </c>
      <c r="C20" s="23" t="n">
        <f aca="false">C19*0.075</f>
        <v>0</v>
      </c>
      <c r="D20" s="22"/>
    </row>
    <row r="21" customFormat="false" ht="32.25" hidden="false" customHeight="true" outlineLevel="0" collapsed="false">
      <c r="A21" s="22"/>
      <c r="B21" s="22" t="s">
        <v>22</v>
      </c>
      <c r="C21" s="23" t="n">
        <f aca="false">C19*0.075</f>
        <v>0</v>
      </c>
      <c r="D21" s="22"/>
    </row>
    <row r="22" customFormat="false" ht="35.25" hidden="false" customHeight="true" outlineLevel="0" collapsed="false">
      <c r="A22" s="22"/>
      <c r="B22" s="22" t="s">
        <v>23</v>
      </c>
      <c r="C22" s="23" t="n">
        <f aca="false">SUM(C19:C21)</f>
        <v>0</v>
      </c>
      <c r="D22" s="22"/>
    </row>
    <row r="23" customFormat="false" ht="35.25" hidden="false" customHeight="true" outlineLevel="0" collapsed="false">
      <c r="A23" s="22"/>
      <c r="B23" s="22" t="s">
        <v>24</v>
      </c>
      <c r="C23" s="23" t="n">
        <f aca="false">ROUND(C22/40500,0)</f>
        <v>0</v>
      </c>
      <c r="D23" s="22"/>
    </row>
    <row r="65500" customFormat="false" ht="12.75" hidden="false" customHeight="true" outlineLevel="0" collapsed="false"/>
    <row r="65501" customFormat="false" ht="12.75" hidden="false" customHeight="true" outlineLevel="0" collapsed="false"/>
  </sheetData>
  <mergeCells count="2">
    <mergeCell ref="A1:D1"/>
    <mergeCell ref="A2:D2"/>
  </mergeCells>
  <printOptions headings="false" gridLines="false" gridLinesSet="true" horizontalCentered="true" verticalCentered="false"/>
  <pageMargins left="0.511805555555555" right="0.236111111111111" top="0.7875" bottom="0.78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22"/>
  <sheetViews>
    <sheetView showFormulas="false" showGridLines="true" showRowColHeaders="true" showZeros="true" rightToLeft="false" tabSelected="false" showOutlineSymbols="true" defaultGridColor="true" view="pageBreakPreview" topLeftCell="A10" colorId="64" zoomScale="100" zoomScaleNormal="100" zoomScalePageLayoutView="100" workbookViewId="0">
      <selection pane="topLeft" activeCell="A2" activeCellId="0" sqref="A2"/>
    </sheetView>
  </sheetViews>
  <sheetFormatPr defaultRowHeight="15" zeroHeight="false" outlineLevelRow="0" outlineLevelCol="0"/>
  <cols>
    <col collapsed="false" customWidth="true" hidden="false" outlineLevel="0" max="1" min="1" style="33" width="9"/>
    <col collapsed="false" customWidth="true" hidden="false" outlineLevel="0" max="2" min="2" style="33" width="36.62"/>
    <col collapsed="false" customWidth="true" hidden="false" outlineLevel="0" max="3" min="3" style="33" width="12.75"/>
    <col collapsed="false" customWidth="true" hidden="false" outlineLevel="0" max="4" min="4" style="33" width="15.87"/>
    <col collapsed="false" customWidth="true" hidden="false" outlineLevel="0" max="1025" min="5" style="33" width="9"/>
  </cols>
  <sheetData>
    <row r="1" customFormat="false" ht="36" hidden="false" customHeight="true" outlineLevel="0" collapsed="false">
      <c r="A1" s="34" t="str">
        <f aca="false">Abstract!A1</f>
        <v>PROJECT :  PROPOSED CONSTRUCTION OF 2nd FLOOR RASHTROTHANA VIDYA KENDRA AT HANAGAL</v>
      </c>
      <c r="B1" s="34"/>
      <c r="C1" s="34"/>
      <c r="D1" s="34"/>
    </row>
    <row r="2" customFormat="false" ht="26.25" hidden="false" customHeight="true" outlineLevel="0" collapsed="false">
      <c r="A2" s="35" t="s">
        <v>25</v>
      </c>
      <c r="B2" s="35"/>
      <c r="C2" s="35"/>
      <c r="D2" s="35"/>
    </row>
    <row r="3" customFormat="false" ht="24" hidden="false" customHeight="true" outlineLevel="0" collapsed="false">
      <c r="A3" s="36" t="s">
        <v>2</v>
      </c>
      <c r="B3" s="37" t="s">
        <v>26</v>
      </c>
      <c r="C3" s="38" t="s">
        <v>27</v>
      </c>
      <c r="D3" s="39" t="s">
        <v>28</v>
      </c>
    </row>
    <row r="4" customFormat="false" ht="27.75" hidden="false" customHeight="true" outlineLevel="0" collapsed="false">
      <c r="A4" s="40" t="s">
        <v>29</v>
      </c>
      <c r="B4" s="41" t="s">
        <v>30</v>
      </c>
      <c r="C4" s="42" t="s">
        <v>31</v>
      </c>
      <c r="D4" s="43" t="n">
        <v>260</v>
      </c>
    </row>
    <row r="5" customFormat="false" ht="27.75" hidden="false" customHeight="true" outlineLevel="0" collapsed="false">
      <c r="A5" s="40" t="s">
        <v>32</v>
      </c>
      <c r="B5" s="41" t="s">
        <v>33</v>
      </c>
      <c r="C5" s="42" t="s">
        <v>34</v>
      </c>
      <c r="D5" s="43" t="n">
        <v>55000</v>
      </c>
    </row>
    <row r="6" customFormat="false" ht="27.75" hidden="false" customHeight="true" outlineLevel="0" collapsed="false">
      <c r="A6" s="40" t="s">
        <v>35</v>
      </c>
      <c r="B6" s="41" t="s">
        <v>36</v>
      </c>
      <c r="C6" s="42" t="s">
        <v>37</v>
      </c>
      <c r="D6" s="43" t="n">
        <v>3600</v>
      </c>
    </row>
    <row r="7" customFormat="false" ht="27.75" hidden="false" customHeight="true" outlineLevel="0" collapsed="false">
      <c r="A7" s="40" t="s">
        <v>38</v>
      </c>
      <c r="B7" s="41" t="s">
        <v>39</v>
      </c>
      <c r="C7" s="42" t="s">
        <v>37</v>
      </c>
      <c r="D7" s="43" t="n">
        <v>4600</v>
      </c>
    </row>
    <row r="8" customFormat="false" ht="27.75" hidden="false" customHeight="true" outlineLevel="0" collapsed="false">
      <c r="A8" s="40" t="s">
        <v>40</v>
      </c>
      <c r="B8" s="41" t="s">
        <v>41</v>
      </c>
      <c r="C8" s="42" t="s">
        <v>37</v>
      </c>
      <c r="D8" s="43" t="n">
        <v>4800</v>
      </c>
    </row>
    <row r="9" customFormat="false" ht="27.75" hidden="false" customHeight="true" outlineLevel="0" collapsed="false">
      <c r="A9" s="40" t="s">
        <v>42</v>
      </c>
      <c r="B9" s="41" t="s">
        <v>43</v>
      </c>
      <c r="C9" s="42" t="s">
        <v>44</v>
      </c>
      <c r="D9" s="43" t="n">
        <v>60</v>
      </c>
    </row>
    <row r="10" customFormat="false" ht="27.75" hidden="false" customHeight="true" outlineLevel="0" collapsed="false">
      <c r="A10" s="40" t="s">
        <v>45</v>
      </c>
      <c r="B10" s="41" t="s">
        <v>43</v>
      </c>
      <c r="C10" s="42" t="s">
        <v>44</v>
      </c>
      <c r="D10" s="43" t="n">
        <v>60</v>
      </c>
    </row>
    <row r="11" customFormat="false" ht="27.75" hidden="false" customHeight="true" outlineLevel="0" collapsed="false">
      <c r="A11" s="40" t="s">
        <v>46</v>
      </c>
      <c r="B11" s="41" t="s">
        <v>47</v>
      </c>
      <c r="C11" s="42" t="s">
        <v>44</v>
      </c>
      <c r="D11" s="43" t="n">
        <v>75</v>
      </c>
    </row>
    <row r="12" customFormat="false" ht="27.75" hidden="false" customHeight="true" outlineLevel="0" collapsed="false">
      <c r="A12" s="40" t="s">
        <v>48</v>
      </c>
      <c r="B12" s="41" t="s">
        <v>49</v>
      </c>
      <c r="C12" s="42" t="s">
        <v>44</v>
      </c>
      <c r="D12" s="43" t="n">
        <v>50</v>
      </c>
    </row>
    <row r="13" customFormat="false" ht="27.75" hidden="false" customHeight="true" outlineLevel="0" collapsed="false">
      <c r="A13" s="40" t="s">
        <v>50</v>
      </c>
      <c r="B13" s="41" t="s">
        <v>51</v>
      </c>
      <c r="C13" s="42" t="s">
        <v>44</v>
      </c>
      <c r="D13" s="43" t="n">
        <v>110</v>
      </c>
    </row>
    <row r="14" customFormat="false" ht="27.75" hidden="false" customHeight="true" outlineLevel="0" collapsed="false">
      <c r="A14" s="40" t="s">
        <v>52</v>
      </c>
      <c r="B14" s="41" t="s">
        <v>53</v>
      </c>
      <c r="C14" s="42" t="s">
        <v>54</v>
      </c>
      <c r="D14" s="43" t="n">
        <v>8500</v>
      </c>
    </row>
    <row r="15" customFormat="false" ht="27.75" hidden="false" customHeight="true" outlineLevel="0" collapsed="false">
      <c r="A15" s="40" t="s">
        <v>55</v>
      </c>
      <c r="B15" s="41" t="s">
        <v>56</v>
      </c>
      <c r="C15" s="42" t="s">
        <v>34</v>
      </c>
      <c r="D15" s="43" t="n">
        <v>65000</v>
      </c>
    </row>
    <row r="16" customFormat="false" ht="27.75" hidden="false" customHeight="true" outlineLevel="0" collapsed="false">
      <c r="A16" s="40" t="s">
        <v>57</v>
      </c>
      <c r="B16" s="41" t="s">
        <v>58</v>
      </c>
      <c r="C16" s="42" t="s">
        <v>59</v>
      </c>
      <c r="D16" s="43" t="n">
        <v>45</v>
      </c>
    </row>
    <row r="17" customFormat="false" ht="27.75" hidden="false" customHeight="true" outlineLevel="0" collapsed="false">
      <c r="A17" s="40" t="s">
        <v>60</v>
      </c>
      <c r="B17" s="41" t="s">
        <v>61</v>
      </c>
      <c r="C17" s="42" t="s">
        <v>59</v>
      </c>
      <c r="D17" s="43" t="n">
        <v>38</v>
      </c>
    </row>
    <row r="18" customFormat="false" ht="27.75" hidden="false" customHeight="true" outlineLevel="0" collapsed="false">
      <c r="A18" s="40" t="s">
        <v>62</v>
      </c>
      <c r="B18" s="41" t="s">
        <v>63</v>
      </c>
      <c r="C18" s="42" t="s">
        <v>59</v>
      </c>
      <c r="D18" s="43" t="n">
        <v>30</v>
      </c>
    </row>
    <row r="19" customFormat="false" ht="27.75" hidden="false" customHeight="true" outlineLevel="0" collapsed="false">
      <c r="A19" s="40" t="s">
        <v>64</v>
      </c>
      <c r="B19" s="41" t="s">
        <v>65</v>
      </c>
      <c r="C19" s="42" t="s">
        <v>66</v>
      </c>
      <c r="D19" s="43" t="n">
        <v>2000</v>
      </c>
    </row>
    <row r="20" customFormat="false" ht="28.5" hidden="false" customHeight="true" outlineLevel="0" collapsed="false">
      <c r="A20" s="40" t="s">
        <v>67</v>
      </c>
      <c r="B20" s="41" t="s">
        <v>68</v>
      </c>
      <c r="C20" s="42" t="s">
        <v>69</v>
      </c>
      <c r="D20" s="43" t="n">
        <v>250</v>
      </c>
    </row>
    <row r="21" customFormat="false" ht="28.5" hidden="false" customHeight="true" outlineLevel="0" collapsed="false">
      <c r="A21" s="40" t="s">
        <v>70</v>
      </c>
      <c r="B21" s="41" t="s">
        <v>71</v>
      </c>
      <c r="C21" s="42" t="s">
        <v>69</v>
      </c>
      <c r="D21" s="43" t="n">
        <v>100</v>
      </c>
    </row>
    <row r="22" customFormat="false" ht="24" hidden="false" customHeight="true" outlineLevel="0" collapsed="false">
      <c r="A22" s="40" t="s">
        <v>72</v>
      </c>
      <c r="B22" s="41" t="s">
        <v>73</v>
      </c>
      <c r="C22" s="42" t="s">
        <v>74</v>
      </c>
      <c r="D22" s="43" t="n">
        <v>3000</v>
      </c>
    </row>
  </sheetData>
  <mergeCells count="2">
    <mergeCell ref="A1:D1"/>
    <mergeCell ref="A2:D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HT326"/>
  <sheetViews>
    <sheetView showFormulas="false" showGridLines="true" showRowColHeaders="true" showZeros="true" rightToLeft="false" tabSelected="true" showOutlineSymbols="true" defaultGridColor="true" view="pageBreakPreview" topLeftCell="A1" colorId="64" zoomScale="100" zoomScaleNormal="85" zoomScalePageLayoutView="100" workbookViewId="0">
      <pane xSplit="0" ySplit="8" topLeftCell="A9" activePane="bottomLeft" state="frozen"/>
      <selection pane="topLeft" activeCell="A1" activeCellId="0" sqref="A1"/>
      <selection pane="bottomLeft" activeCell="B135" activeCellId="0" sqref="B135"/>
    </sheetView>
  </sheetViews>
  <sheetFormatPr defaultRowHeight="15" zeroHeight="false" outlineLevelRow="0" outlineLevelCol="0"/>
  <cols>
    <col collapsed="false" customWidth="true" hidden="false" outlineLevel="0" max="1" min="1" style="44" width="5.87"/>
    <col collapsed="false" customWidth="true" hidden="false" outlineLevel="0" max="2" min="2" style="45" width="68.13"/>
    <col collapsed="false" customWidth="true" hidden="false" outlineLevel="0" max="3" min="3" style="44" width="5.37"/>
    <col collapsed="false" customWidth="true" hidden="false" outlineLevel="0" max="4" min="4" style="46" width="10.75"/>
    <col collapsed="false" customWidth="true" hidden="false" outlineLevel="0" max="5" min="5" style="46" width="12.63"/>
    <col collapsed="false" customWidth="true" hidden="false" outlineLevel="0" max="6" min="6" style="47" width="15.13"/>
    <col collapsed="false" customWidth="true" hidden="false" outlineLevel="0" max="7" min="7" style="48" width="10.75"/>
    <col collapsed="false" customWidth="true" hidden="false" outlineLevel="0" max="13" min="8" style="48" width="10"/>
    <col collapsed="false" customWidth="true" hidden="false" outlineLevel="0" max="14" min="14" style="48" width="12.5"/>
    <col collapsed="false" customWidth="true" hidden="false" outlineLevel="0" max="224" min="15" style="48" width="10"/>
    <col collapsed="false" customWidth="true" hidden="false" outlineLevel="0" max="230" min="225" style="49" width="10"/>
    <col collapsed="false" customWidth="true" hidden="false" outlineLevel="0" max="231" min="231" style="49" width="5.87"/>
    <col collapsed="false" customWidth="true" hidden="false" outlineLevel="0" max="232" min="232" style="49" width="55.62"/>
    <col collapsed="false" customWidth="true" hidden="false" outlineLevel="0" max="233" min="233" style="49" width="5.37"/>
    <col collapsed="false" customWidth="true" hidden="false" outlineLevel="0" max="234" min="234" style="49" width="9.12"/>
    <col collapsed="false" customWidth="true" hidden="false" outlineLevel="0" max="235" min="235" style="49" width="10"/>
    <col collapsed="false" customWidth="true" hidden="false" outlineLevel="0" max="236" min="236" style="49" width="13.25"/>
    <col collapsed="false" customWidth="true" hidden="false" outlineLevel="0" max="237" min="237" style="49" width="10.75"/>
    <col collapsed="false" customWidth="true" hidden="false" outlineLevel="0" max="238" min="238" style="49" width="10"/>
    <col collapsed="false" customWidth="true" hidden="false" outlineLevel="0" max="239" min="239" style="49" width="11"/>
    <col collapsed="false" customWidth="true" hidden="false" outlineLevel="0" max="486" min="240" style="49" width="10"/>
    <col collapsed="false" customWidth="true" hidden="false" outlineLevel="0" max="487" min="487" style="49" width="5.87"/>
    <col collapsed="false" customWidth="true" hidden="false" outlineLevel="0" max="488" min="488" style="49" width="55.62"/>
    <col collapsed="false" customWidth="true" hidden="false" outlineLevel="0" max="489" min="489" style="49" width="5.37"/>
    <col collapsed="false" customWidth="true" hidden="false" outlineLevel="0" max="490" min="490" style="49" width="9.12"/>
    <col collapsed="false" customWidth="true" hidden="false" outlineLevel="0" max="491" min="491" style="49" width="10"/>
    <col collapsed="false" customWidth="true" hidden="false" outlineLevel="0" max="492" min="492" style="49" width="13.25"/>
    <col collapsed="false" customWidth="true" hidden="false" outlineLevel="0" max="493" min="493" style="49" width="10.75"/>
    <col collapsed="false" customWidth="true" hidden="false" outlineLevel="0" max="494" min="494" style="49" width="10"/>
    <col collapsed="false" customWidth="true" hidden="false" outlineLevel="0" max="495" min="495" style="49" width="11"/>
    <col collapsed="false" customWidth="true" hidden="false" outlineLevel="0" max="742" min="496" style="49" width="10"/>
    <col collapsed="false" customWidth="true" hidden="false" outlineLevel="0" max="743" min="743" style="49" width="5.87"/>
    <col collapsed="false" customWidth="true" hidden="false" outlineLevel="0" max="744" min="744" style="49" width="55.62"/>
    <col collapsed="false" customWidth="true" hidden="false" outlineLevel="0" max="745" min="745" style="49" width="5.37"/>
    <col collapsed="false" customWidth="true" hidden="false" outlineLevel="0" max="746" min="746" style="49" width="9.12"/>
    <col collapsed="false" customWidth="true" hidden="false" outlineLevel="0" max="747" min="747" style="49" width="10"/>
    <col collapsed="false" customWidth="true" hidden="false" outlineLevel="0" max="748" min="748" style="49" width="13.25"/>
    <col collapsed="false" customWidth="true" hidden="false" outlineLevel="0" max="749" min="749" style="49" width="10.75"/>
    <col collapsed="false" customWidth="true" hidden="false" outlineLevel="0" max="750" min="750" style="49" width="10"/>
    <col collapsed="false" customWidth="true" hidden="false" outlineLevel="0" max="751" min="751" style="49" width="11"/>
    <col collapsed="false" customWidth="true" hidden="false" outlineLevel="0" max="998" min="752" style="49" width="10"/>
    <col collapsed="false" customWidth="true" hidden="false" outlineLevel="0" max="999" min="999" style="49" width="5.87"/>
    <col collapsed="false" customWidth="true" hidden="false" outlineLevel="0" max="1000" min="1000" style="49" width="55.62"/>
    <col collapsed="false" customWidth="true" hidden="false" outlineLevel="0" max="1001" min="1001" style="49" width="5.37"/>
    <col collapsed="false" customWidth="true" hidden="false" outlineLevel="0" max="1002" min="1002" style="49" width="9.12"/>
    <col collapsed="false" customWidth="true" hidden="false" outlineLevel="0" max="1003" min="1003" style="49" width="10"/>
    <col collapsed="false" customWidth="true" hidden="false" outlineLevel="0" max="1004" min="1004" style="49" width="13.25"/>
    <col collapsed="false" customWidth="true" hidden="false" outlineLevel="0" max="1005" min="1005" style="49" width="10.75"/>
    <col collapsed="false" customWidth="true" hidden="false" outlineLevel="0" max="1006" min="1006" style="49" width="10"/>
    <col collapsed="false" customWidth="true" hidden="false" outlineLevel="0" max="1007" min="1007" style="49" width="11"/>
    <col collapsed="false" customWidth="true" hidden="false" outlineLevel="0" max="1025" min="1008" style="49" width="10"/>
  </cols>
  <sheetData>
    <row r="1" s="53" customFormat="true" ht="15" hidden="false" customHeight="true" outlineLevel="0" collapsed="false">
      <c r="A1" s="50" t="s">
        <v>75</v>
      </c>
      <c r="B1" s="50"/>
      <c r="C1" s="50"/>
      <c r="D1" s="50"/>
      <c r="E1" s="50"/>
      <c r="F1" s="50"/>
      <c r="G1" s="50"/>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2"/>
      <c r="HP1" s="52"/>
      <c r="HQ1" s="52"/>
      <c r="HR1" s="52"/>
      <c r="HS1" s="52"/>
      <c r="HT1" s="52"/>
    </row>
    <row r="2" s="53" customFormat="true" ht="15" hidden="false" customHeight="false" outlineLevel="0" collapsed="false">
      <c r="A2" s="54" t="s">
        <v>76</v>
      </c>
      <c r="B2" s="54"/>
      <c r="C2" s="54"/>
      <c r="D2" s="54"/>
      <c r="E2" s="54"/>
      <c r="F2" s="54"/>
      <c r="G2" s="54"/>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2"/>
      <c r="HP2" s="52"/>
      <c r="HQ2" s="52"/>
      <c r="HR2" s="52"/>
      <c r="HS2" s="52"/>
      <c r="HT2" s="52"/>
    </row>
    <row r="3" s="53" customFormat="true" ht="15" hidden="false" customHeight="false" outlineLevel="0" collapsed="false">
      <c r="A3" s="54"/>
      <c r="B3" s="55" t="s">
        <v>77</v>
      </c>
      <c r="C3" s="55"/>
      <c r="D3" s="55"/>
      <c r="E3" s="55"/>
      <c r="F3" s="55"/>
      <c r="G3" s="55"/>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2"/>
      <c r="HP3" s="52"/>
      <c r="HQ3" s="52"/>
      <c r="HR3" s="52"/>
      <c r="HS3" s="52"/>
      <c r="HT3" s="52"/>
    </row>
    <row r="4" s="53" customFormat="true" ht="15" hidden="false" customHeight="false" outlineLevel="0" collapsed="false">
      <c r="A4" s="54"/>
      <c r="B4" s="56" t="s">
        <v>78</v>
      </c>
      <c r="C4" s="57" t="s">
        <v>79</v>
      </c>
      <c r="D4" s="58" t="n">
        <v>1850</v>
      </c>
      <c r="E4" s="59" t="s">
        <v>69</v>
      </c>
      <c r="F4" s="60" t="n">
        <f aca="false">D4*10.756</f>
        <v>19898.6</v>
      </c>
      <c r="G4" s="57"/>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2"/>
      <c r="HP4" s="52"/>
      <c r="HQ4" s="52"/>
      <c r="HR4" s="52"/>
      <c r="HS4" s="52"/>
      <c r="HT4" s="52"/>
    </row>
    <row r="5" s="53" customFormat="true" ht="15" hidden="false" customHeight="false" outlineLevel="0" collapsed="false">
      <c r="A5" s="54"/>
      <c r="B5" s="56" t="s">
        <v>80</v>
      </c>
      <c r="C5" s="57" t="s">
        <v>79</v>
      </c>
      <c r="D5" s="58" t="n">
        <v>1850</v>
      </c>
      <c r="E5" s="59" t="s">
        <v>69</v>
      </c>
      <c r="F5" s="60" t="n">
        <f aca="false">D5*10.756</f>
        <v>19898.6</v>
      </c>
      <c r="G5" s="57"/>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2"/>
      <c r="HP5" s="52"/>
      <c r="HQ5" s="52"/>
      <c r="HR5" s="52"/>
      <c r="HS5" s="52"/>
      <c r="HT5" s="52"/>
    </row>
    <row r="6" s="53" customFormat="true" ht="15" hidden="false" customHeight="false" outlineLevel="0" collapsed="false">
      <c r="A6" s="54"/>
      <c r="B6" s="56" t="s">
        <v>81</v>
      </c>
      <c r="C6" s="57" t="s">
        <v>79</v>
      </c>
      <c r="D6" s="58" t="n">
        <v>65.3</v>
      </c>
      <c r="E6" s="59" t="s">
        <v>69</v>
      </c>
      <c r="F6" s="60" t="n">
        <f aca="false">D6*10.756</f>
        <v>702.3668</v>
      </c>
      <c r="G6" s="57"/>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2"/>
      <c r="HP6" s="52"/>
      <c r="HQ6" s="52"/>
      <c r="HR6" s="52"/>
      <c r="HS6" s="52"/>
      <c r="HT6" s="52"/>
    </row>
    <row r="7" s="53" customFormat="true" ht="15" hidden="false" customHeight="false" outlineLevel="0" collapsed="false">
      <c r="A7" s="54"/>
      <c r="B7" s="56" t="s">
        <v>82</v>
      </c>
      <c r="C7" s="57" t="s">
        <v>79</v>
      </c>
      <c r="D7" s="61" t="n">
        <f aca="false">SUM(D4:D6)</f>
        <v>3765.3</v>
      </c>
      <c r="E7" s="59" t="s">
        <v>69</v>
      </c>
      <c r="F7" s="62" t="n">
        <f aca="false">SUM(F4:F6)</f>
        <v>40499.5668</v>
      </c>
      <c r="G7" s="57"/>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2"/>
      <c r="HP7" s="52"/>
      <c r="HQ7" s="52"/>
      <c r="HR7" s="52"/>
      <c r="HS7" s="52"/>
      <c r="HT7" s="52"/>
    </row>
    <row r="8" s="44" customFormat="true" ht="15" hidden="false" customHeight="false" outlineLevel="0" collapsed="false">
      <c r="A8" s="63" t="s">
        <v>83</v>
      </c>
      <c r="B8" s="64" t="s">
        <v>84</v>
      </c>
      <c r="C8" s="63" t="s">
        <v>85</v>
      </c>
      <c r="D8" s="65" t="s">
        <v>86</v>
      </c>
      <c r="E8" s="65" t="s">
        <v>87</v>
      </c>
      <c r="F8" s="66" t="s">
        <v>88</v>
      </c>
      <c r="G8" s="67" t="s">
        <v>89</v>
      </c>
    </row>
    <row r="9" s="74" customFormat="true" ht="15.75" hidden="false" customHeight="false" outlineLevel="0" collapsed="false">
      <c r="A9" s="68" t="n">
        <v>1</v>
      </c>
      <c r="B9" s="69" t="s">
        <v>90</v>
      </c>
      <c r="C9" s="70"/>
      <c r="D9" s="71"/>
      <c r="E9" s="72"/>
      <c r="F9" s="73"/>
      <c r="G9" s="72"/>
    </row>
    <row r="10" s="74" customFormat="true" ht="15.75" hidden="false" customHeight="false" outlineLevel="0" collapsed="false">
      <c r="A10" s="75" t="s">
        <v>91</v>
      </c>
      <c r="B10" s="76" t="s">
        <v>92</v>
      </c>
      <c r="C10" s="77" t="s">
        <v>93</v>
      </c>
      <c r="D10" s="78" t="n">
        <v>10</v>
      </c>
      <c r="E10" s="79"/>
      <c r="F10" s="73" t="n">
        <f aca="false">E10*D10</f>
        <v>0</v>
      </c>
      <c r="G10" s="72"/>
      <c r="I10" s="74" t="n">
        <f aca="false">54+45+54+45</f>
        <v>198</v>
      </c>
    </row>
    <row r="11" s="74" customFormat="true" ht="15.75" hidden="false" customHeight="false" outlineLevel="0" collapsed="false">
      <c r="A11" s="75" t="s">
        <v>94</v>
      </c>
      <c r="B11" s="76" t="s">
        <v>95</v>
      </c>
      <c r="C11" s="77" t="s">
        <v>79</v>
      </c>
      <c r="D11" s="78" t="n">
        <v>200</v>
      </c>
      <c r="E11" s="79"/>
      <c r="F11" s="73" t="n">
        <f aca="false">E11*D11</f>
        <v>0</v>
      </c>
      <c r="G11" s="72"/>
    </row>
    <row r="12" s="74" customFormat="true" ht="15.75" hidden="false" customHeight="false" outlineLevel="0" collapsed="false">
      <c r="A12" s="75" t="s">
        <v>96</v>
      </c>
      <c r="B12" s="76" t="s">
        <v>97</v>
      </c>
      <c r="C12" s="77" t="s">
        <v>98</v>
      </c>
      <c r="D12" s="78" t="n">
        <v>8</v>
      </c>
      <c r="E12" s="79"/>
      <c r="F12" s="73" t="n">
        <f aca="false">E12*D12</f>
        <v>0</v>
      </c>
      <c r="G12" s="72"/>
    </row>
    <row r="13" s="74" customFormat="true" ht="20.25" hidden="false" customHeight="true" outlineLevel="0" collapsed="false">
      <c r="A13" s="75" t="n">
        <v>2</v>
      </c>
      <c r="B13" s="76" t="s">
        <v>99</v>
      </c>
      <c r="C13" s="77" t="s">
        <v>93</v>
      </c>
      <c r="D13" s="78" t="n">
        <v>200</v>
      </c>
      <c r="E13" s="79"/>
      <c r="F13" s="73" t="n">
        <f aca="false">E13*D13</f>
        <v>0</v>
      </c>
      <c r="G13" s="72"/>
    </row>
    <row r="14" s="74" customFormat="true" ht="15.75" hidden="false" customHeight="false" outlineLevel="0" collapsed="false">
      <c r="A14" s="75"/>
      <c r="B14" s="80" t="s">
        <v>100</v>
      </c>
      <c r="C14" s="77"/>
      <c r="D14" s="78"/>
      <c r="E14" s="72"/>
      <c r="F14" s="81" t="n">
        <f aca="false">SUM(F10:F13)</f>
        <v>0</v>
      </c>
      <c r="G14" s="72"/>
    </row>
    <row r="15" s="74" customFormat="true" ht="15.75" hidden="false" customHeight="false" outlineLevel="0" collapsed="false">
      <c r="A15" s="75"/>
      <c r="B15" s="80"/>
      <c r="C15" s="77"/>
      <c r="D15" s="78"/>
      <c r="E15" s="72"/>
      <c r="F15" s="73"/>
      <c r="G15" s="72"/>
    </row>
    <row r="16" customFormat="false" ht="15" hidden="false" customHeight="false" outlineLevel="0" collapsed="false">
      <c r="A16" s="63" t="n">
        <v>3</v>
      </c>
      <c r="B16" s="82" t="s">
        <v>101</v>
      </c>
      <c r="C16" s="83"/>
      <c r="D16" s="84"/>
      <c r="E16" s="85"/>
      <c r="F16" s="86"/>
      <c r="G16" s="87"/>
    </row>
    <row r="17" customFormat="false" ht="15" hidden="false" customHeight="false" outlineLevel="0" collapsed="false">
      <c r="A17" s="83"/>
      <c r="B17" s="88" t="s">
        <v>102</v>
      </c>
      <c r="C17" s="83"/>
      <c r="D17" s="84"/>
      <c r="E17" s="85"/>
      <c r="F17" s="86"/>
      <c r="G17" s="87"/>
    </row>
    <row r="18" customFormat="false" ht="15" hidden="false" customHeight="false" outlineLevel="0" collapsed="false">
      <c r="A18" s="83"/>
      <c r="B18" s="88" t="s">
        <v>103</v>
      </c>
      <c r="C18" s="83"/>
      <c r="D18" s="84"/>
      <c r="E18" s="85"/>
      <c r="F18" s="86"/>
      <c r="G18" s="87"/>
    </row>
    <row r="19" customFormat="false" ht="45" hidden="false" customHeight="false" outlineLevel="0" collapsed="false">
      <c r="A19" s="83"/>
      <c r="B19" s="88" t="s">
        <v>104</v>
      </c>
      <c r="C19" s="83"/>
      <c r="D19" s="84"/>
      <c r="E19" s="85"/>
      <c r="F19" s="86"/>
      <c r="G19" s="87"/>
    </row>
    <row r="20" customFormat="false" ht="30" hidden="false" customHeight="false" outlineLevel="0" collapsed="false">
      <c r="A20" s="83"/>
      <c r="B20" s="88" t="s">
        <v>105</v>
      </c>
      <c r="C20" s="83"/>
      <c r="D20" s="84"/>
      <c r="E20" s="85"/>
      <c r="F20" s="86"/>
      <c r="G20" s="87"/>
    </row>
    <row r="21" customFormat="false" ht="45" hidden="false" customHeight="false" outlineLevel="0" collapsed="false">
      <c r="A21" s="83"/>
      <c r="B21" s="88" t="s">
        <v>106</v>
      </c>
      <c r="C21" s="83"/>
      <c r="D21" s="84"/>
      <c r="E21" s="85"/>
      <c r="F21" s="86"/>
      <c r="G21" s="87"/>
    </row>
    <row r="22" s="90" customFormat="true" ht="15" hidden="false" customHeight="false" outlineLevel="0" collapsed="false">
      <c r="A22" s="83"/>
      <c r="B22" s="88" t="s">
        <v>107</v>
      </c>
      <c r="C22" s="83"/>
      <c r="D22" s="89"/>
      <c r="E22" s="85"/>
      <c r="F22" s="86"/>
      <c r="G22" s="87"/>
      <c r="HO22" s="48"/>
    </row>
    <row r="23" s="90" customFormat="true" ht="30" hidden="false" customHeight="false" outlineLevel="0" collapsed="false">
      <c r="A23" s="83"/>
      <c r="B23" s="88" t="s">
        <v>108</v>
      </c>
      <c r="C23" s="83"/>
      <c r="D23" s="89"/>
      <c r="E23" s="85"/>
      <c r="F23" s="86"/>
      <c r="G23" s="87"/>
      <c r="HO23" s="48"/>
    </row>
    <row r="24" s="90" customFormat="true" ht="15" hidden="false" customHeight="false" outlineLevel="0" collapsed="false">
      <c r="A24" s="83"/>
      <c r="B24" s="88" t="s">
        <v>109</v>
      </c>
      <c r="C24" s="83"/>
      <c r="D24" s="89"/>
      <c r="E24" s="85"/>
      <c r="F24" s="86"/>
      <c r="G24" s="87"/>
      <c r="HO24" s="48"/>
    </row>
    <row r="25" s="90" customFormat="true" ht="60" hidden="false" customHeight="false" outlineLevel="0" collapsed="false">
      <c r="A25" s="83"/>
      <c r="B25" s="88" t="s">
        <v>110</v>
      </c>
      <c r="C25" s="83"/>
      <c r="D25" s="89"/>
      <c r="E25" s="85"/>
      <c r="F25" s="86"/>
      <c r="G25" s="87"/>
      <c r="HO25" s="48"/>
    </row>
    <row r="26" s="90" customFormat="true" ht="45" hidden="false" customHeight="false" outlineLevel="0" collapsed="false">
      <c r="A26" s="83"/>
      <c r="B26" s="88" t="s">
        <v>111</v>
      </c>
      <c r="C26" s="83"/>
      <c r="D26" s="89"/>
      <c r="E26" s="85"/>
      <c r="F26" s="86"/>
      <c r="G26" s="87"/>
      <c r="HO26" s="48"/>
    </row>
    <row r="27" s="90" customFormat="true" ht="30" hidden="false" customHeight="false" outlineLevel="0" collapsed="false">
      <c r="A27" s="83"/>
      <c r="B27" s="88" t="s">
        <v>112</v>
      </c>
      <c r="C27" s="83"/>
      <c r="D27" s="89"/>
      <c r="E27" s="85"/>
      <c r="F27" s="86"/>
      <c r="G27" s="87"/>
      <c r="HO27" s="48"/>
    </row>
    <row r="28" s="90" customFormat="true" ht="30" hidden="false" customHeight="false" outlineLevel="0" collapsed="false">
      <c r="A28" s="83"/>
      <c r="B28" s="88" t="s">
        <v>113</v>
      </c>
      <c r="C28" s="83"/>
      <c r="D28" s="89"/>
      <c r="E28" s="85"/>
      <c r="F28" s="86"/>
      <c r="G28" s="87"/>
      <c r="HO28" s="48"/>
    </row>
    <row r="29" customFormat="false" ht="30" hidden="false" customHeight="false" outlineLevel="0" collapsed="false">
      <c r="A29" s="83"/>
      <c r="B29" s="88" t="s">
        <v>114</v>
      </c>
      <c r="C29" s="83"/>
      <c r="D29" s="84"/>
      <c r="E29" s="85"/>
      <c r="F29" s="86"/>
      <c r="G29" s="87"/>
    </row>
    <row r="30" customFormat="false" ht="30" hidden="false" customHeight="false" outlineLevel="0" collapsed="false">
      <c r="A30" s="83"/>
      <c r="B30" s="88" t="s">
        <v>115</v>
      </c>
      <c r="C30" s="83"/>
      <c r="D30" s="84"/>
      <c r="E30" s="85"/>
      <c r="F30" s="86"/>
      <c r="G30" s="87"/>
    </row>
    <row r="31" customFormat="false" ht="120" hidden="false" customHeight="false" outlineLevel="0" collapsed="false">
      <c r="A31" s="83"/>
      <c r="B31" s="88" t="s">
        <v>116</v>
      </c>
      <c r="C31" s="83"/>
      <c r="D31" s="84"/>
      <c r="E31" s="85"/>
      <c r="F31" s="86"/>
      <c r="G31" s="87"/>
    </row>
    <row r="32" customFormat="false" ht="15" hidden="false" customHeight="false" outlineLevel="0" collapsed="false">
      <c r="A32" s="83"/>
      <c r="B32" s="82" t="s">
        <v>117</v>
      </c>
      <c r="C32" s="83"/>
      <c r="D32" s="84"/>
      <c r="E32" s="85"/>
      <c r="F32" s="86"/>
      <c r="G32" s="87"/>
    </row>
    <row r="33" customFormat="false" ht="15" hidden="false" customHeight="false" outlineLevel="0" collapsed="false">
      <c r="A33" s="83"/>
      <c r="B33" s="91" t="s">
        <v>118</v>
      </c>
      <c r="C33" s="83"/>
      <c r="D33" s="84"/>
      <c r="E33" s="85"/>
      <c r="F33" s="86"/>
      <c r="G33" s="87"/>
    </row>
    <row r="34" customFormat="false" ht="165" hidden="false" customHeight="false" outlineLevel="0" collapsed="false">
      <c r="A34" s="83"/>
      <c r="B34" s="91" t="s">
        <v>119</v>
      </c>
      <c r="C34" s="83"/>
      <c r="D34" s="84"/>
      <c r="E34" s="85"/>
      <c r="F34" s="86"/>
      <c r="G34" s="87"/>
    </row>
    <row r="35" customFormat="false" ht="30" hidden="false" customHeight="false" outlineLevel="0" collapsed="false">
      <c r="A35" s="83"/>
      <c r="B35" s="91" t="s">
        <v>120</v>
      </c>
      <c r="C35" s="83"/>
      <c r="D35" s="84"/>
      <c r="E35" s="85"/>
      <c r="F35" s="86"/>
      <c r="G35" s="87"/>
    </row>
    <row r="36" customFormat="false" ht="45" hidden="false" customHeight="false" outlineLevel="0" collapsed="false">
      <c r="A36" s="83"/>
      <c r="B36" s="91" t="s">
        <v>121</v>
      </c>
      <c r="C36" s="83"/>
      <c r="D36" s="84"/>
      <c r="E36" s="85"/>
      <c r="F36" s="86"/>
      <c r="G36" s="87"/>
    </row>
    <row r="37" customFormat="false" ht="15" hidden="false" customHeight="false" outlineLevel="0" collapsed="false">
      <c r="A37" s="83"/>
      <c r="B37" s="91" t="s">
        <v>122</v>
      </c>
      <c r="C37" s="83"/>
      <c r="D37" s="84"/>
      <c r="E37" s="85"/>
      <c r="F37" s="86"/>
      <c r="G37" s="87"/>
    </row>
    <row r="38" customFormat="false" ht="45" hidden="false" customHeight="false" outlineLevel="0" collapsed="false">
      <c r="A38" s="83"/>
      <c r="B38" s="91" t="s">
        <v>123</v>
      </c>
      <c r="C38" s="83"/>
      <c r="D38" s="84"/>
      <c r="E38" s="85"/>
      <c r="F38" s="86"/>
      <c r="G38" s="87"/>
    </row>
    <row r="39" customFormat="false" ht="45" hidden="false" customHeight="false" outlineLevel="0" collapsed="false">
      <c r="A39" s="83"/>
      <c r="B39" s="91" t="s">
        <v>124</v>
      </c>
      <c r="C39" s="83"/>
      <c r="D39" s="84"/>
      <c r="E39" s="85"/>
      <c r="F39" s="86"/>
      <c r="G39" s="87"/>
    </row>
    <row r="40" customFormat="false" ht="30" hidden="false" customHeight="false" outlineLevel="0" collapsed="false">
      <c r="A40" s="83"/>
      <c r="B40" s="91" t="s">
        <v>125</v>
      </c>
      <c r="C40" s="83"/>
      <c r="D40" s="84"/>
      <c r="E40" s="85"/>
      <c r="F40" s="86"/>
      <c r="G40" s="87"/>
    </row>
    <row r="41" customFormat="false" ht="30" hidden="false" customHeight="false" outlineLevel="0" collapsed="false">
      <c r="A41" s="83"/>
      <c r="B41" s="91" t="s">
        <v>126</v>
      </c>
      <c r="C41" s="83"/>
      <c r="D41" s="84"/>
      <c r="E41" s="85"/>
      <c r="F41" s="86"/>
      <c r="G41" s="87"/>
    </row>
    <row r="42" customFormat="false" ht="15" hidden="false" customHeight="false" outlineLevel="0" collapsed="false">
      <c r="A42" s="83"/>
      <c r="B42" s="91" t="s">
        <v>127</v>
      </c>
      <c r="C42" s="83"/>
      <c r="D42" s="84"/>
      <c r="E42" s="85"/>
      <c r="F42" s="86"/>
      <c r="G42" s="87"/>
    </row>
    <row r="43" customFormat="false" ht="15" hidden="false" customHeight="false" outlineLevel="0" collapsed="false">
      <c r="A43" s="83"/>
      <c r="B43" s="91" t="s">
        <v>128</v>
      </c>
      <c r="C43" s="83"/>
      <c r="D43" s="84"/>
      <c r="E43" s="85"/>
      <c r="F43" s="86"/>
      <c r="G43" s="87"/>
    </row>
    <row r="44" customFormat="false" ht="30" hidden="false" customHeight="false" outlineLevel="0" collapsed="false">
      <c r="A44" s="83"/>
      <c r="B44" s="91" t="s">
        <v>129</v>
      </c>
      <c r="C44" s="83"/>
      <c r="D44" s="84"/>
      <c r="E44" s="85"/>
      <c r="F44" s="86"/>
      <c r="G44" s="87"/>
    </row>
    <row r="45" customFormat="false" ht="30" hidden="false" customHeight="false" outlineLevel="0" collapsed="false">
      <c r="A45" s="83"/>
      <c r="B45" s="91" t="s">
        <v>130</v>
      </c>
      <c r="C45" s="83"/>
      <c r="D45" s="84"/>
      <c r="E45" s="85"/>
      <c r="F45" s="86"/>
      <c r="G45" s="87"/>
    </row>
    <row r="46" customFormat="false" ht="15" hidden="false" customHeight="false" outlineLevel="0" collapsed="false">
      <c r="A46" s="83"/>
      <c r="B46" s="82" t="s">
        <v>9</v>
      </c>
      <c r="C46" s="83"/>
      <c r="D46" s="84"/>
      <c r="E46" s="85"/>
      <c r="F46" s="86"/>
      <c r="G46" s="87"/>
    </row>
    <row r="47" s="95" customFormat="true" ht="15" hidden="false" customHeight="false" outlineLevel="0" collapsed="false">
      <c r="A47" s="92" t="s">
        <v>131</v>
      </c>
      <c r="B47" s="82" t="s">
        <v>132</v>
      </c>
      <c r="C47" s="92" t="s">
        <v>93</v>
      </c>
      <c r="D47" s="93" t="n">
        <v>90</v>
      </c>
      <c r="E47" s="94"/>
      <c r="F47" s="86" t="n">
        <f aca="false">E47*D47</f>
        <v>0</v>
      </c>
      <c r="G47" s="87"/>
    </row>
    <row r="48" customFormat="false" ht="15" hidden="false" customHeight="false" outlineLevel="0" collapsed="false">
      <c r="A48" s="83" t="s">
        <v>133</v>
      </c>
      <c r="B48" s="82" t="s">
        <v>134</v>
      </c>
      <c r="C48" s="92" t="s">
        <v>93</v>
      </c>
      <c r="D48" s="84" t="n">
        <v>190</v>
      </c>
      <c r="E48" s="94"/>
      <c r="F48" s="86" t="n">
        <f aca="false">E48*D48</f>
        <v>0</v>
      </c>
      <c r="G48" s="87"/>
    </row>
    <row r="49" customFormat="false" ht="15" hidden="false" customHeight="false" outlineLevel="0" collapsed="false">
      <c r="A49" s="83" t="s">
        <v>135</v>
      </c>
      <c r="B49" s="82" t="s">
        <v>136</v>
      </c>
      <c r="C49" s="92" t="s">
        <v>93</v>
      </c>
      <c r="D49" s="84" t="n">
        <v>280</v>
      </c>
      <c r="E49" s="94"/>
      <c r="F49" s="86" t="n">
        <f aca="false">E49*D49</f>
        <v>0</v>
      </c>
      <c r="G49" s="87"/>
    </row>
    <row r="50" s="48" customFormat="true" ht="15" hidden="false" customHeight="false" outlineLevel="0" collapsed="false">
      <c r="A50" s="83" t="s">
        <v>137</v>
      </c>
      <c r="B50" s="82" t="s">
        <v>138</v>
      </c>
      <c r="C50" s="92" t="s">
        <v>93</v>
      </c>
      <c r="D50" s="84" t="n">
        <v>10</v>
      </c>
      <c r="E50" s="94"/>
      <c r="F50" s="86" t="n">
        <f aca="false">E50*D50</f>
        <v>0</v>
      </c>
      <c r="G50" s="87"/>
    </row>
    <row r="51" customFormat="false" ht="15" hidden="false" customHeight="false" outlineLevel="0" collapsed="false">
      <c r="A51" s="83" t="s">
        <v>139</v>
      </c>
      <c r="B51" s="82" t="s">
        <v>140</v>
      </c>
      <c r="C51" s="92" t="s">
        <v>93</v>
      </c>
      <c r="D51" s="84" t="n">
        <v>10</v>
      </c>
      <c r="E51" s="94"/>
      <c r="F51" s="86" t="n">
        <f aca="false">E51*D51</f>
        <v>0</v>
      </c>
      <c r="G51" s="87"/>
    </row>
    <row r="52" s="95" customFormat="true" ht="15" hidden="false" customHeight="false" outlineLevel="0" collapsed="false">
      <c r="A52" s="92" t="s">
        <v>141</v>
      </c>
      <c r="B52" s="82" t="s">
        <v>142</v>
      </c>
      <c r="C52" s="92" t="s">
        <v>79</v>
      </c>
      <c r="D52" s="93" t="n">
        <v>65</v>
      </c>
      <c r="E52" s="94"/>
      <c r="F52" s="86" t="n">
        <f aca="false">E52*D52</f>
        <v>0</v>
      </c>
      <c r="G52" s="87"/>
    </row>
    <row r="53" s="95" customFormat="true" ht="15" hidden="false" customHeight="false" outlineLevel="0" collapsed="false">
      <c r="A53" s="92" t="s">
        <v>143</v>
      </c>
      <c r="B53" s="82" t="s">
        <v>144</v>
      </c>
      <c r="C53" s="92" t="s">
        <v>93</v>
      </c>
      <c r="D53" s="93" t="n">
        <v>16</v>
      </c>
      <c r="E53" s="94"/>
      <c r="F53" s="86" t="n">
        <f aca="false">E53*D53</f>
        <v>0</v>
      </c>
      <c r="G53" s="87"/>
    </row>
    <row r="54" customFormat="false" ht="15" hidden="false" customHeight="false" outlineLevel="0" collapsed="false">
      <c r="A54" s="63"/>
      <c r="B54" s="82" t="s">
        <v>145</v>
      </c>
      <c r="C54" s="63"/>
      <c r="D54" s="65"/>
      <c r="E54" s="96"/>
      <c r="F54" s="97" t="n">
        <f aca="false">SUM(F47:F53)</f>
        <v>0</v>
      </c>
      <c r="G54" s="87"/>
    </row>
    <row r="55" customFormat="false" ht="15" hidden="false" customHeight="false" outlineLevel="0" collapsed="false">
      <c r="A55" s="83" t="n">
        <v>4</v>
      </c>
      <c r="B55" s="82" t="s">
        <v>146</v>
      </c>
      <c r="C55" s="83"/>
      <c r="D55" s="84"/>
      <c r="E55" s="85"/>
      <c r="F55" s="86"/>
      <c r="G55" s="87"/>
    </row>
    <row r="56" customFormat="false" ht="15" hidden="false" customHeight="false" outlineLevel="0" collapsed="false">
      <c r="A56" s="83"/>
      <c r="B56" s="82" t="s">
        <v>10</v>
      </c>
      <c r="C56" s="83"/>
      <c r="D56" s="84"/>
      <c r="E56" s="85"/>
      <c r="F56" s="86"/>
      <c r="G56" s="87"/>
    </row>
    <row r="57" customFormat="false" ht="15" hidden="false" customHeight="false" outlineLevel="0" collapsed="false">
      <c r="A57" s="83"/>
      <c r="B57" s="98" t="s">
        <v>147</v>
      </c>
      <c r="C57" s="83"/>
      <c r="D57" s="84"/>
      <c r="E57" s="85"/>
      <c r="F57" s="86"/>
      <c r="G57" s="87"/>
    </row>
    <row r="58" customFormat="false" ht="120" hidden="false" customHeight="false" outlineLevel="0" collapsed="false">
      <c r="A58" s="83"/>
      <c r="B58" s="88" t="s">
        <v>148</v>
      </c>
      <c r="C58" s="83" t="s">
        <v>149</v>
      </c>
      <c r="D58" s="84" t="n">
        <v>80</v>
      </c>
      <c r="E58" s="99"/>
      <c r="F58" s="86" t="n">
        <f aca="false">E58*D58</f>
        <v>0</v>
      </c>
      <c r="G58" s="87"/>
    </row>
    <row r="59" customFormat="false" ht="120" hidden="false" customHeight="false" outlineLevel="0" collapsed="false">
      <c r="A59" s="83"/>
      <c r="B59" s="88" t="s">
        <v>150</v>
      </c>
      <c r="C59" s="83"/>
      <c r="D59" s="84"/>
      <c r="E59" s="85"/>
      <c r="F59" s="86" t="n">
        <f aca="false">E59*D59</f>
        <v>0</v>
      </c>
      <c r="G59" s="87"/>
    </row>
    <row r="60" customFormat="false" ht="15" hidden="false" customHeight="false" outlineLevel="0" collapsed="false">
      <c r="A60" s="83"/>
      <c r="B60" s="100" t="s">
        <v>151</v>
      </c>
      <c r="C60" s="83"/>
      <c r="D60" s="84"/>
      <c r="E60" s="85"/>
      <c r="F60" s="97" t="n">
        <f aca="false">SUM(F58:F59)</f>
        <v>0</v>
      </c>
      <c r="G60" s="87"/>
    </row>
    <row r="61" s="105" customFormat="true" ht="15" hidden="false" customHeight="false" outlineLevel="0" collapsed="false">
      <c r="A61" s="101" t="n">
        <v>5</v>
      </c>
      <c r="B61" s="82" t="s">
        <v>11</v>
      </c>
      <c r="C61" s="101"/>
      <c r="D61" s="102"/>
      <c r="E61" s="103"/>
      <c r="F61" s="86"/>
      <c r="G61" s="104"/>
    </row>
    <row r="62" s="106" customFormat="true" ht="15" hidden="false" customHeight="false" outlineLevel="0" collapsed="false">
      <c r="A62" s="63" t="n">
        <v>5.1</v>
      </c>
      <c r="B62" s="88" t="s">
        <v>152</v>
      </c>
      <c r="C62" s="63"/>
      <c r="D62" s="84"/>
      <c r="E62" s="85"/>
      <c r="F62" s="86"/>
      <c r="G62" s="87"/>
    </row>
    <row r="63" s="106" customFormat="true" ht="15" hidden="false" customHeight="false" outlineLevel="0" collapsed="false">
      <c r="A63" s="63" t="s">
        <v>91</v>
      </c>
      <c r="B63" s="88" t="s">
        <v>153</v>
      </c>
      <c r="C63" s="63"/>
      <c r="D63" s="84"/>
      <c r="E63" s="85"/>
      <c r="F63" s="86"/>
      <c r="G63" s="87"/>
    </row>
    <row r="64" s="106" customFormat="true" ht="30" hidden="false" customHeight="false" outlineLevel="0" collapsed="false">
      <c r="A64" s="63" t="s">
        <v>94</v>
      </c>
      <c r="B64" s="88" t="s">
        <v>154</v>
      </c>
      <c r="C64" s="63"/>
      <c r="D64" s="84"/>
      <c r="E64" s="85"/>
      <c r="F64" s="86"/>
      <c r="G64" s="87"/>
    </row>
    <row r="65" s="106" customFormat="true" ht="30" hidden="false" customHeight="false" outlineLevel="0" collapsed="false">
      <c r="A65" s="63" t="s">
        <v>96</v>
      </c>
      <c r="B65" s="107" t="s">
        <v>155</v>
      </c>
      <c r="C65" s="63"/>
      <c r="D65" s="84"/>
      <c r="E65" s="85"/>
      <c r="F65" s="86"/>
      <c r="G65" s="87"/>
    </row>
    <row r="66" s="106" customFormat="true" ht="15" hidden="false" customHeight="false" outlineLevel="0" collapsed="false">
      <c r="A66" s="63" t="n">
        <v>5.2</v>
      </c>
      <c r="B66" s="82" t="s">
        <v>156</v>
      </c>
      <c r="C66" s="63"/>
      <c r="D66" s="84"/>
      <c r="E66" s="85"/>
      <c r="F66" s="86"/>
      <c r="G66" s="87"/>
    </row>
    <row r="67" customFormat="false" ht="75" hidden="false" customHeight="false" outlineLevel="0" collapsed="false">
      <c r="A67" s="83" t="s">
        <v>157</v>
      </c>
      <c r="B67" s="88" t="s">
        <v>158</v>
      </c>
      <c r="C67" s="83" t="s">
        <v>79</v>
      </c>
      <c r="D67" s="84" t="n">
        <v>1700</v>
      </c>
      <c r="E67" s="99"/>
      <c r="F67" s="86" t="n">
        <f aca="false">E67*D67</f>
        <v>0</v>
      </c>
      <c r="G67" s="87"/>
    </row>
    <row r="68" customFormat="false" ht="75" hidden="false" customHeight="false" outlineLevel="0" collapsed="false">
      <c r="A68" s="83" t="s">
        <v>159</v>
      </c>
      <c r="B68" s="88" t="s">
        <v>160</v>
      </c>
      <c r="C68" s="83" t="s">
        <v>79</v>
      </c>
      <c r="D68" s="108" t="n">
        <v>800</v>
      </c>
      <c r="E68" s="99"/>
      <c r="F68" s="86" t="n">
        <f aca="false">E68*D68</f>
        <v>0</v>
      </c>
      <c r="G68" s="87"/>
    </row>
    <row r="69" customFormat="false" ht="75" hidden="false" customHeight="false" outlineLevel="0" collapsed="false">
      <c r="A69" s="83" t="s">
        <v>161</v>
      </c>
      <c r="B69" s="88" t="s">
        <v>162</v>
      </c>
      <c r="C69" s="83" t="s">
        <v>79</v>
      </c>
      <c r="D69" s="84" t="n">
        <v>220</v>
      </c>
      <c r="E69" s="99"/>
      <c r="F69" s="86" t="n">
        <f aca="false">E69*D69</f>
        <v>0</v>
      </c>
      <c r="G69" s="87"/>
    </row>
    <row r="70" customFormat="false" ht="15" hidden="false" customHeight="false" outlineLevel="0" collapsed="false">
      <c r="A70" s="63"/>
      <c r="B70" s="82" t="s">
        <v>151</v>
      </c>
      <c r="C70" s="63"/>
      <c r="D70" s="65"/>
      <c r="E70" s="96"/>
      <c r="F70" s="97" t="n">
        <f aca="false">SUM(F61:F69)</f>
        <v>0</v>
      </c>
      <c r="G70" s="109"/>
    </row>
    <row r="71" s="106" customFormat="true" ht="15" hidden="false" customHeight="false" outlineLevel="0" collapsed="false">
      <c r="A71" s="63" t="n">
        <v>6</v>
      </c>
      <c r="B71" s="82" t="s">
        <v>12</v>
      </c>
      <c r="C71" s="63"/>
      <c r="D71" s="84"/>
      <c r="E71" s="85"/>
      <c r="F71" s="86"/>
      <c r="G71" s="87"/>
    </row>
    <row r="72" s="106" customFormat="true" ht="15" hidden="false" customHeight="false" outlineLevel="0" collapsed="false">
      <c r="A72" s="63"/>
      <c r="B72" s="91" t="s">
        <v>163</v>
      </c>
      <c r="C72" s="63"/>
      <c r="D72" s="84"/>
      <c r="E72" s="85"/>
      <c r="F72" s="86"/>
      <c r="G72" s="87"/>
    </row>
    <row r="73" s="106" customFormat="true" ht="75" hidden="false" customHeight="false" outlineLevel="0" collapsed="false">
      <c r="A73" s="63"/>
      <c r="B73" s="91" t="s">
        <v>164</v>
      </c>
      <c r="C73" s="63"/>
      <c r="D73" s="84"/>
      <c r="E73" s="85"/>
      <c r="F73" s="86"/>
      <c r="G73" s="87"/>
    </row>
    <row r="74" s="106" customFormat="true" ht="30" hidden="false" customHeight="false" outlineLevel="0" collapsed="false">
      <c r="A74" s="63"/>
      <c r="B74" s="91" t="s">
        <v>165</v>
      </c>
      <c r="C74" s="63"/>
      <c r="D74" s="84"/>
      <c r="E74" s="85"/>
      <c r="F74" s="86"/>
      <c r="G74" s="87"/>
    </row>
    <row r="75" s="106" customFormat="true" ht="45" hidden="false" customHeight="false" outlineLevel="0" collapsed="false">
      <c r="A75" s="63"/>
      <c r="B75" s="91" t="s">
        <v>166</v>
      </c>
      <c r="C75" s="63"/>
      <c r="D75" s="84"/>
      <c r="E75" s="85"/>
      <c r="F75" s="86"/>
      <c r="G75" s="87"/>
    </row>
    <row r="76" s="106" customFormat="true" ht="75" hidden="false" customHeight="false" outlineLevel="0" collapsed="false">
      <c r="A76" s="63"/>
      <c r="B76" s="91" t="s">
        <v>167</v>
      </c>
      <c r="C76" s="63"/>
      <c r="D76" s="84"/>
      <c r="E76" s="85"/>
      <c r="F76" s="86"/>
      <c r="G76" s="87"/>
    </row>
    <row r="77" s="106" customFormat="true" ht="75" hidden="false" customHeight="false" outlineLevel="0" collapsed="false">
      <c r="A77" s="83" t="n">
        <v>6.1</v>
      </c>
      <c r="B77" s="91" t="s">
        <v>168</v>
      </c>
      <c r="C77" s="63"/>
      <c r="D77" s="84"/>
      <c r="E77" s="85"/>
      <c r="F77" s="86"/>
      <c r="G77" s="87"/>
    </row>
    <row r="78" customFormat="false" ht="15" hidden="false" customHeight="false" outlineLevel="0" collapsed="false">
      <c r="A78" s="83"/>
      <c r="B78" s="88" t="s">
        <v>169</v>
      </c>
      <c r="C78" s="83" t="s">
        <v>79</v>
      </c>
      <c r="D78" s="84" t="n">
        <f aca="false">Sheet1!G115</f>
        <v>1900</v>
      </c>
      <c r="E78" s="85"/>
      <c r="F78" s="86" t="n">
        <f aca="false">E78*D78</f>
        <v>0</v>
      </c>
      <c r="G78" s="87"/>
    </row>
    <row r="79" customFormat="false" ht="15" hidden="false" customHeight="false" outlineLevel="0" collapsed="false">
      <c r="A79" s="83"/>
      <c r="B79" s="110" t="s">
        <v>170</v>
      </c>
      <c r="C79" s="83" t="s">
        <v>79</v>
      </c>
      <c r="D79" s="84" t="n">
        <v>3850</v>
      </c>
      <c r="E79" s="85"/>
      <c r="F79" s="86" t="n">
        <f aca="false">E79*D79</f>
        <v>0</v>
      </c>
      <c r="G79" s="87"/>
    </row>
    <row r="80" customFormat="false" ht="15" hidden="false" customHeight="false" outlineLevel="0" collapsed="false">
      <c r="A80" s="83"/>
      <c r="B80" s="88" t="s">
        <v>171</v>
      </c>
      <c r="C80" s="83" t="s">
        <v>79</v>
      </c>
      <c r="D80" s="84" t="n">
        <v>1100</v>
      </c>
      <c r="E80" s="85"/>
      <c r="F80" s="86" t="n">
        <f aca="false">E80*D80</f>
        <v>0</v>
      </c>
      <c r="G80" s="87"/>
    </row>
    <row r="81" customFormat="false" ht="105" hidden="false" customHeight="false" outlineLevel="0" collapsed="false">
      <c r="A81" s="83" t="n">
        <v>6.2</v>
      </c>
      <c r="B81" s="91" t="s">
        <v>172</v>
      </c>
      <c r="C81" s="83"/>
      <c r="D81" s="108"/>
      <c r="E81" s="85"/>
      <c r="F81" s="86"/>
      <c r="G81" s="87"/>
    </row>
    <row r="82" customFormat="false" ht="15" hidden="false" customHeight="false" outlineLevel="0" collapsed="false">
      <c r="A82" s="83"/>
      <c r="B82" s="88" t="s">
        <v>173</v>
      </c>
      <c r="C82" s="83" t="s">
        <v>79</v>
      </c>
      <c r="D82" s="84" t="n">
        <v>2800</v>
      </c>
      <c r="E82" s="85"/>
      <c r="F82" s="86" t="n">
        <f aca="false">E82*D82</f>
        <v>0</v>
      </c>
      <c r="G82" s="87"/>
    </row>
    <row r="83" s="111" customFormat="true" ht="15" hidden="false" customHeight="false" outlineLevel="0" collapsed="false">
      <c r="A83" s="63"/>
      <c r="B83" s="82" t="s">
        <v>174</v>
      </c>
      <c r="C83" s="63"/>
      <c r="D83" s="65"/>
      <c r="E83" s="96"/>
      <c r="F83" s="97" t="n">
        <f aca="false">SUM(F73:F82)</f>
        <v>0</v>
      </c>
      <c r="G83" s="109"/>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06"/>
      <c r="BS83" s="106"/>
      <c r="BT83" s="106"/>
      <c r="BU83" s="106"/>
      <c r="BV83" s="106"/>
      <c r="BW83" s="106"/>
      <c r="BX83" s="106"/>
      <c r="BY83" s="106"/>
      <c r="BZ83" s="106"/>
      <c r="CA83" s="106"/>
      <c r="CB83" s="106"/>
      <c r="CC83" s="106"/>
      <c r="CD83" s="106"/>
      <c r="CE83" s="106"/>
      <c r="CF83" s="106"/>
      <c r="CG83" s="106"/>
      <c r="CH83" s="106"/>
      <c r="CI83" s="106"/>
      <c r="CJ83" s="106"/>
      <c r="CK83" s="106"/>
      <c r="CL83" s="106"/>
      <c r="CM83" s="106"/>
      <c r="CN83" s="106"/>
      <c r="CO83" s="106"/>
      <c r="CP83" s="106"/>
      <c r="CQ83" s="106"/>
      <c r="CR83" s="106"/>
      <c r="CS83" s="106"/>
      <c r="CT83" s="106"/>
      <c r="CU83" s="106"/>
      <c r="CV83" s="106"/>
      <c r="CW83" s="106"/>
      <c r="CX83" s="106"/>
      <c r="CY83" s="106"/>
      <c r="CZ83" s="106"/>
      <c r="DA83" s="106"/>
      <c r="DB83" s="106"/>
      <c r="DC83" s="106"/>
      <c r="DD83" s="106"/>
      <c r="DE83" s="106"/>
      <c r="DF83" s="106"/>
      <c r="DG83" s="106"/>
      <c r="DH83" s="106"/>
      <c r="DI83" s="106"/>
      <c r="DJ83" s="106"/>
      <c r="DK83" s="106"/>
      <c r="DL83" s="106"/>
      <c r="DM83" s="106"/>
      <c r="DN83" s="106"/>
      <c r="DO83" s="106"/>
      <c r="DP83" s="106"/>
      <c r="DQ83" s="106"/>
      <c r="DR83" s="106"/>
      <c r="DS83" s="106"/>
      <c r="DT83" s="106"/>
      <c r="DU83" s="106"/>
      <c r="DV83" s="106"/>
      <c r="DW83" s="106"/>
      <c r="DX83" s="106"/>
      <c r="DY83" s="106"/>
      <c r="DZ83" s="106"/>
      <c r="EA83" s="106"/>
      <c r="EB83" s="106"/>
      <c r="EC83" s="106"/>
      <c r="ED83" s="106"/>
      <c r="EE83" s="106"/>
      <c r="EF83" s="106"/>
      <c r="EG83" s="106"/>
      <c r="EH83" s="106"/>
      <c r="EI83" s="106"/>
      <c r="EJ83" s="106"/>
      <c r="EK83" s="106"/>
      <c r="EL83" s="106"/>
      <c r="EM83" s="106"/>
      <c r="EN83" s="106"/>
      <c r="EO83" s="106"/>
      <c r="EP83" s="106"/>
      <c r="EQ83" s="106"/>
      <c r="ER83" s="106"/>
      <c r="ES83" s="106"/>
      <c r="ET83" s="106"/>
      <c r="EU83" s="106"/>
      <c r="EV83" s="106"/>
      <c r="EW83" s="106"/>
      <c r="EX83" s="106"/>
      <c r="EY83" s="106"/>
      <c r="EZ83" s="106"/>
      <c r="FA83" s="106"/>
      <c r="FB83" s="106"/>
      <c r="FC83" s="106"/>
      <c r="FD83" s="106"/>
      <c r="FE83" s="106"/>
      <c r="FF83" s="106"/>
      <c r="FG83" s="106"/>
      <c r="FH83" s="106"/>
      <c r="FI83" s="106"/>
      <c r="FJ83" s="106"/>
      <c r="FK83" s="106"/>
      <c r="FL83" s="106"/>
      <c r="FM83" s="106"/>
      <c r="FN83" s="106"/>
      <c r="FO83" s="106"/>
      <c r="FP83" s="106"/>
      <c r="FQ83" s="106"/>
      <c r="FR83" s="106"/>
      <c r="FS83" s="106"/>
      <c r="FT83" s="106"/>
      <c r="FU83" s="106"/>
      <c r="FV83" s="106"/>
      <c r="FW83" s="106"/>
      <c r="FX83" s="106"/>
      <c r="FY83" s="106"/>
      <c r="FZ83" s="106"/>
      <c r="GA83" s="106"/>
      <c r="GB83" s="106"/>
      <c r="GC83" s="106"/>
      <c r="GD83" s="106"/>
      <c r="GE83" s="106"/>
      <c r="GF83" s="106"/>
      <c r="GG83" s="106"/>
      <c r="GH83" s="106"/>
      <c r="GI83" s="106"/>
      <c r="GJ83" s="106"/>
      <c r="GK83" s="106"/>
      <c r="GL83" s="106"/>
      <c r="GM83" s="106"/>
      <c r="GN83" s="106"/>
      <c r="GO83" s="106"/>
      <c r="GP83" s="106"/>
      <c r="GQ83" s="106"/>
      <c r="GR83" s="106"/>
      <c r="GS83" s="106"/>
      <c r="GT83" s="106"/>
      <c r="GU83" s="106"/>
      <c r="GV83" s="106"/>
      <c r="GW83" s="106"/>
      <c r="GX83" s="106"/>
      <c r="GY83" s="106"/>
      <c r="GZ83" s="106"/>
      <c r="HA83" s="106"/>
      <c r="HB83" s="106"/>
      <c r="HC83" s="106"/>
      <c r="HD83" s="106"/>
      <c r="HE83" s="106"/>
      <c r="HF83" s="106"/>
      <c r="HG83" s="106"/>
      <c r="HH83" s="106"/>
      <c r="HI83" s="106"/>
      <c r="HJ83" s="106"/>
      <c r="HK83" s="106"/>
      <c r="HL83" s="106"/>
      <c r="HM83" s="106"/>
      <c r="HN83" s="106"/>
      <c r="HO83" s="106"/>
      <c r="HP83" s="106"/>
    </row>
    <row r="84" s="106" customFormat="true" ht="15" hidden="false" customHeight="false" outlineLevel="0" collapsed="false">
      <c r="A84" s="63" t="n">
        <v>7</v>
      </c>
      <c r="B84" s="82" t="s">
        <v>175</v>
      </c>
      <c r="C84" s="63"/>
      <c r="D84" s="84"/>
      <c r="E84" s="85"/>
      <c r="F84" s="86"/>
      <c r="G84" s="87"/>
    </row>
    <row r="85" s="106" customFormat="true" ht="15" hidden="false" customHeight="false" outlineLevel="0" collapsed="false">
      <c r="A85" s="63"/>
      <c r="B85" s="91" t="s">
        <v>152</v>
      </c>
      <c r="C85" s="63"/>
      <c r="D85" s="84"/>
      <c r="E85" s="85"/>
      <c r="F85" s="86"/>
      <c r="G85" s="87"/>
    </row>
    <row r="86" s="106" customFormat="true" ht="225" hidden="false" customHeight="false" outlineLevel="0" collapsed="false">
      <c r="A86" s="63"/>
      <c r="B86" s="88" t="s">
        <v>176</v>
      </c>
      <c r="C86" s="63"/>
      <c r="D86" s="84"/>
      <c r="E86" s="85"/>
      <c r="F86" s="86"/>
      <c r="G86" s="87"/>
    </row>
    <row r="87" s="106" customFormat="true" ht="120" hidden="false" customHeight="false" outlineLevel="0" collapsed="false">
      <c r="A87" s="83" t="n">
        <v>7.1</v>
      </c>
      <c r="B87" s="112" t="s">
        <v>177</v>
      </c>
      <c r="C87" s="83" t="s">
        <v>79</v>
      </c>
      <c r="D87" s="84" t="s">
        <v>178</v>
      </c>
      <c r="E87" s="99"/>
      <c r="F87" s="86"/>
      <c r="G87" s="87"/>
    </row>
    <row r="88" s="106" customFormat="true" ht="30" hidden="false" customHeight="false" outlineLevel="0" collapsed="false">
      <c r="A88" s="83" t="n">
        <v>7.2</v>
      </c>
      <c r="B88" s="88" t="s">
        <v>179</v>
      </c>
      <c r="C88" s="83" t="s">
        <v>180</v>
      </c>
      <c r="D88" s="84" t="s">
        <v>178</v>
      </c>
      <c r="E88" s="99"/>
      <c r="F88" s="86"/>
      <c r="G88" s="87"/>
    </row>
    <row r="89" s="106" customFormat="true" ht="165" hidden="false" customHeight="false" outlineLevel="0" collapsed="false">
      <c r="A89" s="83" t="n">
        <v>7.3</v>
      </c>
      <c r="B89" s="88" t="s">
        <v>181</v>
      </c>
      <c r="C89" s="83" t="s">
        <v>79</v>
      </c>
      <c r="D89" s="84" t="n">
        <v>800</v>
      </c>
      <c r="E89" s="99"/>
      <c r="F89" s="86" t="n">
        <f aca="false">E89*D89</f>
        <v>0</v>
      </c>
      <c r="G89" s="87"/>
      <c r="J89" s="106" t="n">
        <f aca="false">12772</f>
        <v>12772</v>
      </c>
    </row>
    <row r="90" s="106" customFormat="true" ht="165" hidden="false" customHeight="false" outlineLevel="0" collapsed="false">
      <c r="A90" s="83" t="n">
        <v>7.4</v>
      </c>
      <c r="B90" s="88" t="s">
        <v>182</v>
      </c>
      <c r="C90" s="83" t="s">
        <v>79</v>
      </c>
      <c r="D90" s="84" t="n">
        <f aca="false">1350*2</f>
        <v>2700</v>
      </c>
      <c r="E90" s="99"/>
      <c r="F90" s="86" t="n">
        <f aca="false">E90*D90</f>
        <v>0</v>
      </c>
      <c r="G90" s="87"/>
      <c r="J90" s="106" t="n">
        <v>8549</v>
      </c>
    </row>
    <row r="91" s="106" customFormat="true" ht="135" hidden="false" customHeight="false" outlineLevel="0" collapsed="false">
      <c r="A91" s="83" t="n">
        <v>7.5</v>
      </c>
      <c r="B91" s="112" t="s">
        <v>183</v>
      </c>
      <c r="C91" s="83" t="s">
        <v>79</v>
      </c>
      <c r="D91" s="84" t="n">
        <v>2000</v>
      </c>
      <c r="E91" s="85"/>
      <c r="F91" s="86" t="n">
        <f aca="false">E91*D91</f>
        <v>0</v>
      </c>
      <c r="G91" s="87"/>
      <c r="J91" s="106" t="n">
        <f aca="false">J89-J90</f>
        <v>4223</v>
      </c>
    </row>
    <row r="92" s="48" customFormat="true" ht="120" hidden="false" customHeight="false" outlineLevel="0" collapsed="false">
      <c r="A92" s="83" t="n">
        <v>7.6</v>
      </c>
      <c r="B92" s="112" t="s">
        <v>184</v>
      </c>
      <c r="C92" s="83" t="s">
        <v>79</v>
      </c>
      <c r="D92" s="84" t="n">
        <v>650</v>
      </c>
      <c r="E92" s="85"/>
      <c r="F92" s="86" t="n">
        <f aca="false">E92*D92</f>
        <v>0</v>
      </c>
      <c r="G92" s="87"/>
      <c r="J92" s="48" t="n">
        <f aca="false">J91/10.76</f>
        <v>392.472118959108</v>
      </c>
      <c r="L92" s="48" t="n">
        <f aca="false">27897556</f>
        <v>27897556</v>
      </c>
      <c r="N92" s="113" t="n">
        <f aca="false">32100000</f>
        <v>32100000</v>
      </c>
    </row>
    <row r="93" s="48" customFormat="true" ht="210" hidden="false" customHeight="false" outlineLevel="0" collapsed="false">
      <c r="A93" s="83" t="n">
        <v>7.7</v>
      </c>
      <c r="B93" s="88" t="s">
        <v>185</v>
      </c>
      <c r="C93" s="83" t="s">
        <v>79</v>
      </c>
      <c r="D93" s="84" t="n">
        <v>210</v>
      </c>
      <c r="E93" s="85"/>
      <c r="F93" s="86" t="n">
        <f aca="false">E93*D93</f>
        <v>0</v>
      </c>
      <c r="G93" s="87"/>
      <c r="L93" s="48" t="n">
        <f aca="false">1850*10.76</f>
        <v>19906</v>
      </c>
      <c r="N93" s="114" t="n">
        <f aca="false">N92/19906</f>
        <v>1612.5791218728</v>
      </c>
    </row>
    <row r="94" s="48" customFormat="true" ht="135" hidden="false" customHeight="false" outlineLevel="0" collapsed="false">
      <c r="A94" s="83" t="n">
        <v>7.8</v>
      </c>
      <c r="B94" s="112" t="s">
        <v>186</v>
      </c>
      <c r="C94" s="83" t="s">
        <v>79</v>
      </c>
      <c r="D94" s="84" t="n">
        <v>130</v>
      </c>
      <c r="E94" s="85"/>
      <c r="F94" s="86" t="n">
        <f aca="false">E94*D94</f>
        <v>0</v>
      </c>
      <c r="G94" s="87"/>
      <c r="L94" s="48" t="n">
        <f aca="false">L92/L93</f>
        <v>1401.46468401487</v>
      </c>
    </row>
    <row r="95" s="48" customFormat="true" ht="90" hidden="false" customHeight="false" outlineLevel="0" collapsed="false">
      <c r="A95" s="83" t="n">
        <v>7.9</v>
      </c>
      <c r="B95" s="112" t="s">
        <v>187</v>
      </c>
      <c r="C95" s="83" t="s">
        <v>180</v>
      </c>
      <c r="D95" s="84" t="n">
        <v>400</v>
      </c>
      <c r="E95" s="85"/>
      <c r="F95" s="86" t="n">
        <f aca="false">E95*D95</f>
        <v>0</v>
      </c>
      <c r="G95" s="87"/>
      <c r="H95" s="48" t="e">
        <f aca="false">#REF!*19</f>
        <v>#REF!</v>
      </c>
    </row>
    <row r="96" s="48" customFormat="true" ht="120" hidden="false" customHeight="false" outlineLevel="0" collapsed="false">
      <c r="A96" s="83" t="s">
        <v>188</v>
      </c>
      <c r="B96" s="112" t="s">
        <v>189</v>
      </c>
      <c r="C96" s="83" t="s">
        <v>180</v>
      </c>
      <c r="D96" s="84" t="n">
        <v>1600</v>
      </c>
      <c r="E96" s="85"/>
      <c r="F96" s="86" t="n">
        <f aca="false">E96*D96</f>
        <v>0</v>
      </c>
      <c r="G96" s="87"/>
    </row>
    <row r="97" s="120" customFormat="true" ht="117" hidden="false" customHeight="false" outlineLevel="0" collapsed="false">
      <c r="A97" s="115" t="n">
        <v>7.11</v>
      </c>
      <c r="B97" s="88" t="s">
        <v>190</v>
      </c>
      <c r="C97" s="115" t="s">
        <v>79</v>
      </c>
      <c r="D97" s="116" t="n">
        <v>30</v>
      </c>
      <c r="E97" s="117"/>
      <c r="F97" s="118" t="n">
        <f aca="false">D97*E97</f>
        <v>0</v>
      </c>
      <c r="G97" s="119"/>
    </row>
    <row r="98" s="48" customFormat="true" ht="15" hidden="false" customHeight="false" outlineLevel="0" collapsed="false">
      <c r="A98" s="83"/>
      <c r="B98" s="121"/>
      <c r="C98" s="83"/>
      <c r="D98" s="84"/>
      <c r="E98" s="85"/>
      <c r="F98" s="86"/>
      <c r="G98" s="87"/>
    </row>
    <row r="99" s="48" customFormat="true" ht="15" hidden="false" customHeight="false" outlineLevel="0" collapsed="false">
      <c r="A99" s="83"/>
      <c r="B99" s="82" t="s">
        <v>191</v>
      </c>
      <c r="C99" s="83"/>
      <c r="D99" s="108"/>
      <c r="E99" s="85"/>
      <c r="F99" s="97" t="n">
        <f aca="false">SUM(F86:F98)</f>
        <v>0</v>
      </c>
      <c r="G99" s="109"/>
    </row>
    <row r="100" s="48" customFormat="true" ht="15" hidden="false" customHeight="false" outlineLevel="0" collapsed="false">
      <c r="A100" s="83"/>
      <c r="B100" s="82"/>
      <c r="C100" s="83"/>
      <c r="D100" s="108"/>
      <c r="E100" s="85"/>
      <c r="F100" s="86"/>
      <c r="G100" s="109"/>
    </row>
    <row r="101" s="48" customFormat="true" ht="15" hidden="false" customHeight="false" outlineLevel="0" collapsed="false">
      <c r="A101" s="63" t="n">
        <v>8</v>
      </c>
      <c r="B101" s="64" t="s">
        <v>14</v>
      </c>
      <c r="C101" s="83"/>
      <c r="D101" s="84"/>
      <c r="E101" s="85"/>
      <c r="F101" s="86"/>
      <c r="G101" s="87"/>
    </row>
    <row r="102" s="48" customFormat="true" ht="15" hidden="false" customHeight="false" outlineLevel="0" collapsed="false">
      <c r="A102" s="63"/>
      <c r="B102" s="91" t="s">
        <v>152</v>
      </c>
      <c r="C102" s="83"/>
      <c r="D102" s="84"/>
      <c r="E102" s="85"/>
      <c r="F102" s="86"/>
      <c r="G102" s="87"/>
    </row>
    <row r="103" s="48" customFormat="true" ht="60" hidden="false" customHeight="false" outlineLevel="0" collapsed="false">
      <c r="A103" s="63"/>
      <c r="B103" s="91" t="s">
        <v>192</v>
      </c>
      <c r="C103" s="83"/>
      <c r="D103" s="84"/>
      <c r="E103" s="85"/>
      <c r="F103" s="86"/>
      <c r="G103" s="87"/>
    </row>
    <row r="104" s="48" customFormat="true" ht="90" hidden="false" customHeight="false" outlineLevel="0" collapsed="false">
      <c r="A104" s="83" t="n">
        <v>8.1</v>
      </c>
      <c r="B104" s="91" t="s">
        <v>193</v>
      </c>
      <c r="C104" s="83"/>
      <c r="D104" s="84"/>
      <c r="E104" s="85"/>
      <c r="F104" s="86"/>
      <c r="G104" s="87"/>
    </row>
    <row r="105" s="48" customFormat="true" ht="15" hidden="false" customHeight="false" outlineLevel="0" collapsed="false">
      <c r="A105" s="83"/>
      <c r="B105" s="91" t="s">
        <v>194</v>
      </c>
      <c r="C105" s="83" t="s">
        <v>79</v>
      </c>
      <c r="D105" s="84" t="n">
        <f aca="false">D78</f>
        <v>1900</v>
      </c>
      <c r="E105" s="85"/>
      <c r="F105" s="86" t="n">
        <f aca="false">E105*D105</f>
        <v>0</v>
      </c>
      <c r="G105" s="87"/>
    </row>
    <row r="106" s="48" customFormat="true" ht="15" hidden="false" customHeight="false" outlineLevel="0" collapsed="false">
      <c r="A106" s="83"/>
      <c r="B106" s="91" t="s">
        <v>195</v>
      </c>
      <c r="C106" s="83" t="s">
        <v>79</v>
      </c>
      <c r="D106" s="84" t="n">
        <v>3500</v>
      </c>
      <c r="E106" s="85"/>
      <c r="F106" s="86" t="n">
        <f aca="false">E106*D106</f>
        <v>0</v>
      </c>
      <c r="G106" s="87"/>
    </row>
    <row r="107" s="48" customFormat="true" ht="75" hidden="false" customHeight="false" outlineLevel="0" collapsed="false">
      <c r="A107" s="83" t="n">
        <v>8.2</v>
      </c>
      <c r="B107" s="91" t="s">
        <v>196</v>
      </c>
      <c r="C107" s="83" t="s">
        <v>79</v>
      </c>
      <c r="D107" s="84" t="n">
        <v>2800</v>
      </c>
      <c r="E107" s="85"/>
      <c r="F107" s="86" t="n">
        <f aca="false">E107*D107</f>
        <v>0</v>
      </c>
      <c r="G107" s="87"/>
    </row>
    <row r="108" s="48" customFormat="true" ht="15" hidden="false" customHeight="false" outlineLevel="0" collapsed="false">
      <c r="A108" s="63"/>
      <c r="B108" s="122" t="s">
        <v>197</v>
      </c>
      <c r="C108" s="63"/>
      <c r="D108" s="65"/>
      <c r="E108" s="96"/>
      <c r="F108" s="97" t="n">
        <f aca="false">SUM(F100:F107)</f>
        <v>0</v>
      </c>
      <c r="G108" s="109"/>
    </row>
    <row r="109" s="48" customFormat="true" ht="15" hidden="false" customHeight="false" outlineLevel="0" collapsed="false">
      <c r="A109" s="83" t="n">
        <v>9</v>
      </c>
      <c r="B109" s="64" t="s">
        <v>15</v>
      </c>
      <c r="C109" s="83"/>
      <c r="D109" s="84"/>
      <c r="E109" s="85"/>
      <c r="F109" s="86"/>
      <c r="G109" s="87"/>
    </row>
    <row r="110" s="48" customFormat="true" ht="105" hidden="false" customHeight="false" outlineLevel="0" collapsed="false">
      <c r="A110" s="83" t="n">
        <v>9.1</v>
      </c>
      <c r="B110" s="123" t="s">
        <v>198</v>
      </c>
      <c r="C110" s="83" t="s">
        <v>79</v>
      </c>
      <c r="D110" s="84" t="n">
        <v>130</v>
      </c>
      <c r="E110" s="85"/>
      <c r="F110" s="86" t="n">
        <f aca="false">E110*D110</f>
        <v>0</v>
      </c>
      <c r="G110" s="124"/>
    </row>
    <row r="111" s="48" customFormat="true" ht="180" hidden="false" customHeight="false" outlineLevel="0" collapsed="false">
      <c r="A111" s="83" t="n">
        <v>9.2</v>
      </c>
      <c r="B111" s="91" t="s">
        <v>199</v>
      </c>
      <c r="C111" s="83" t="s">
        <v>79</v>
      </c>
      <c r="D111" s="84" t="n">
        <v>115</v>
      </c>
      <c r="E111" s="99"/>
      <c r="F111" s="86" t="n">
        <f aca="false">E111*D111</f>
        <v>0</v>
      </c>
      <c r="G111" s="87"/>
    </row>
    <row r="112" customFormat="false" ht="75" hidden="false" customHeight="false" outlineLevel="0" collapsed="false">
      <c r="A112" s="83" t="n">
        <v>9.5</v>
      </c>
      <c r="B112" s="91" t="s">
        <v>200</v>
      </c>
      <c r="C112" s="83" t="s">
        <v>201</v>
      </c>
      <c r="D112" s="84" t="n">
        <f aca="false">2600*2</f>
        <v>5200</v>
      </c>
      <c r="E112" s="85"/>
      <c r="F112" s="86" t="n">
        <f aca="false">E112*D112</f>
        <v>0</v>
      </c>
      <c r="G112" s="87"/>
      <c r="H112" s="48" t="s">
        <v>202</v>
      </c>
    </row>
    <row r="113" s="111" customFormat="true" ht="15" hidden="false" customHeight="false" outlineLevel="0" collapsed="false">
      <c r="A113" s="63"/>
      <c r="B113" s="125" t="s">
        <v>151</v>
      </c>
      <c r="C113" s="63"/>
      <c r="D113" s="65"/>
      <c r="E113" s="96"/>
      <c r="F113" s="97" t="n">
        <f aca="false">SUM(F110:F112)</f>
        <v>0</v>
      </c>
      <c r="G113" s="109"/>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c r="AX113" s="106"/>
      <c r="AY113" s="106"/>
      <c r="AZ113" s="106"/>
      <c r="BA113" s="106"/>
      <c r="BB113" s="106"/>
      <c r="BC113" s="106"/>
      <c r="BD113" s="106"/>
      <c r="BE113" s="106"/>
      <c r="BF113" s="106"/>
      <c r="BG113" s="106"/>
      <c r="BH113" s="106"/>
      <c r="BI113" s="106"/>
      <c r="BJ113" s="106"/>
      <c r="BK113" s="106"/>
      <c r="BL113" s="106"/>
      <c r="BM113" s="106"/>
      <c r="BN113" s="106"/>
      <c r="BO113" s="106"/>
      <c r="BP113" s="106"/>
      <c r="BQ113" s="106"/>
      <c r="BR113" s="106"/>
      <c r="BS113" s="106"/>
      <c r="BT113" s="106"/>
      <c r="BU113" s="106"/>
      <c r="BV113" s="106"/>
      <c r="BW113" s="106"/>
      <c r="BX113" s="106"/>
      <c r="BY113" s="106"/>
      <c r="BZ113" s="106"/>
      <c r="CA113" s="106"/>
      <c r="CB113" s="106"/>
      <c r="CC113" s="106"/>
      <c r="CD113" s="106"/>
      <c r="CE113" s="106"/>
      <c r="CF113" s="106"/>
      <c r="CG113" s="106"/>
      <c r="CH113" s="106"/>
      <c r="CI113" s="106"/>
      <c r="CJ113" s="106"/>
      <c r="CK113" s="106"/>
      <c r="CL113" s="106"/>
      <c r="CM113" s="106"/>
      <c r="CN113" s="106"/>
      <c r="CO113" s="106"/>
      <c r="CP113" s="106"/>
      <c r="CQ113" s="106"/>
      <c r="CR113" s="106"/>
      <c r="CS113" s="106"/>
      <c r="CT113" s="106"/>
      <c r="CU113" s="106"/>
      <c r="CV113" s="106"/>
      <c r="CW113" s="106"/>
      <c r="CX113" s="106"/>
      <c r="CY113" s="106"/>
      <c r="CZ113" s="106"/>
      <c r="DA113" s="106"/>
      <c r="DB113" s="106"/>
      <c r="DC113" s="106"/>
      <c r="DD113" s="106"/>
      <c r="DE113" s="106"/>
      <c r="DF113" s="106"/>
      <c r="DG113" s="106"/>
      <c r="DH113" s="106"/>
      <c r="DI113" s="106"/>
      <c r="DJ113" s="106"/>
      <c r="DK113" s="106"/>
      <c r="DL113" s="106"/>
      <c r="DM113" s="106"/>
      <c r="DN113" s="106"/>
      <c r="DO113" s="106"/>
      <c r="DP113" s="106"/>
      <c r="DQ113" s="106"/>
      <c r="DR113" s="106"/>
      <c r="DS113" s="106"/>
      <c r="DT113" s="106"/>
      <c r="DU113" s="106"/>
      <c r="DV113" s="106"/>
      <c r="DW113" s="106"/>
      <c r="DX113" s="106"/>
      <c r="DY113" s="106"/>
      <c r="DZ113" s="106"/>
      <c r="EA113" s="106"/>
      <c r="EB113" s="106"/>
      <c r="EC113" s="106"/>
      <c r="ED113" s="106"/>
      <c r="EE113" s="106"/>
      <c r="EF113" s="106"/>
      <c r="EG113" s="106"/>
      <c r="EH113" s="106"/>
      <c r="EI113" s="106"/>
      <c r="EJ113" s="106"/>
      <c r="EK113" s="106"/>
      <c r="EL113" s="106"/>
      <c r="EM113" s="106"/>
      <c r="EN113" s="106"/>
      <c r="EO113" s="106"/>
      <c r="EP113" s="106"/>
      <c r="EQ113" s="106"/>
      <c r="ER113" s="106"/>
      <c r="ES113" s="106"/>
      <c r="ET113" s="106"/>
      <c r="EU113" s="106"/>
      <c r="EV113" s="106"/>
      <c r="EW113" s="106"/>
      <c r="EX113" s="106"/>
      <c r="EY113" s="106"/>
      <c r="EZ113" s="106"/>
      <c r="FA113" s="106"/>
      <c r="FB113" s="106"/>
      <c r="FC113" s="106"/>
      <c r="FD113" s="106"/>
      <c r="FE113" s="106"/>
      <c r="FF113" s="106"/>
      <c r="FG113" s="106"/>
      <c r="FH113" s="106"/>
      <c r="FI113" s="106"/>
      <c r="FJ113" s="106"/>
      <c r="FK113" s="106"/>
      <c r="FL113" s="106"/>
      <c r="FM113" s="106"/>
      <c r="FN113" s="106"/>
      <c r="FO113" s="106"/>
      <c r="FP113" s="106"/>
      <c r="FQ113" s="106"/>
      <c r="FR113" s="106"/>
      <c r="FS113" s="106"/>
      <c r="FT113" s="106"/>
      <c r="FU113" s="106"/>
      <c r="FV113" s="106"/>
      <c r="FW113" s="106"/>
      <c r="FX113" s="106"/>
      <c r="FY113" s="106"/>
      <c r="FZ113" s="106"/>
      <c r="GA113" s="106"/>
      <c r="GB113" s="106"/>
      <c r="GC113" s="106"/>
      <c r="GD113" s="106"/>
      <c r="GE113" s="106"/>
      <c r="GF113" s="106"/>
      <c r="GG113" s="106"/>
      <c r="GH113" s="106"/>
      <c r="GI113" s="106"/>
      <c r="GJ113" s="106"/>
      <c r="GK113" s="106"/>
      <c r="GL113" s="106"/>
      <c r="GM113" s="106"/>
      <c r="GN113" s="106"/>
      <c r="GO113" s="106"/>
      <c r="GP113" s="106"/>
      <c r="GQ113" s="106"/>
      <c r="GR113" s="106"/>
      <c r="GS113" s="106"/>
      <c r="GT113" s="106"/>
      <c r="GU113" s="106"/>
      <c r="GV113" s="106"/>
      <c r="GW113" s="106"/>
      <c r="GX113" s="106"/>
      <c r="GY113" s="106"/>
      <c r="GZ113" s="106"/>
      <c r="HA113" s="106"/>
      <c r="HB113" s="106"/>
      <c r="HC113" s="106"/>
      <c r="HD113" s="106"/>
      <c r="HE113" s="106"/>
      <c r="HF113" s="106"/>
      <c r="HG113" s="106"/>
      <c r="HH113" s="106"/>
      <c r="HI113" s="106"/>
      <c r="HJ113" s="106"/>
      <c r="HK113" s="106"/>
      <c r="HL113" s="106"/>
      <c r="HM113" s="106"/>
      <c r="HN113" s="106"/>
      <c r="HO113" s="106"/>
      <c r="HP113" s="106"/>
    </row>
    <row r="114" customFormat="false" ht="15" hidden="true" customHeight="false" outlineLevel="0" collapsed="false">
      <c r="A114" s="63" t="n">
        <v>10</v>
      </c>
      <c r="B114" s="64" t="s">
        <v>203</v>
      </c>
      <c r="C114" s="83"/>
      <c r="D114" s="84"/>
      <c r="E114" s="85"/>
      <c r="F114" s="86"/>
      <c r="G114" s="87"/>
    </row>
    <row r="115" customFormat="false" ht="15" hidden="true" customHeight="false" outlineLevel="0" collapsed="false">
      <c r="A115" s="83" t="s">
        <v>204</v>
      </c>
      <c r="B115" s="98" t="s">
        <v>205</v>
      </c>
      <c r="C115" s="83"/>
      <c r="D115" s="108"/>
      <c r="E115" s="85"/>
      <c r="F115" s="86"/>
      <c r="G115" s="87"/>
    </row>
    <row r="116" s="126" customFormat="true" ht="30" hidden="true" customHeight="false" outlineLevel="0" collapsed="false">
      <c r="A116" s="83" t="s">
        <v>206</v>
      </c>
      <c r="B116" s="64" t="s">
        <v>207</v>
      </c>
      <c r="C116" s="83" t="s">
        <v>208</v>
      </c>
      <c r="D116" s="84" t="n">
        <v>220</v>
      </c>
      <c r="E116" s="85"/>
      <c r="F116" s="86" t="n">
        <f aca="false">E116*D116</f>
        <v>0</v>
      </c>
      <c r="G116" s="104"/>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row>
    <row r="117" s="126" customFormat="true" ht="165" hidden="true" customHeight="false" outlineLevel="0" collapsed="false">
      <c r="A117" s="83" t="s">
        <v>209</v>
      </c>
      <c r="B117" s="64" t="s">
        <v>210</v>
      </c>
      <c r="C117" s="83" t="s">
        <v>79</v>
      </c>
      <c r="D117" s="93" t="n">
        <v>400</v>
      </c>
      <c r="E117" s="108"/>
      <c r="F117" s="87" t="n">
        <f aca="false">E117*D117</f>
        <v>0</v>
      </c>
      <c r="G117" s="127"/>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c r="EN117" s="45"/>
      <c r="EO117" s="45"/>
      <c r="EP117" s="45"/>
      <c r="EQ117" s="45"/>
      <c r="ER117" s="45"/>
      <c r="ES117" s="45"/>
      <c r="ET117" s="45"/>
      <c r="EU117" s="45"/>
      <c r="EV117" s="45"/>
      <c r="EW117" s="45"/>
      <c r="EX117" s="45"/>
      <c r="EY117" s="45"/>
      <c r="EZ117" s="45"/>
      <c r="FA117" s="45"/>
      <c r="FB117" s="45"/>
      <c r="FC117" s="45"/>
      <c r="FD117" s="45"/>
      <c r="FE117" s="45"/>
      <c r="FF117" s="45"/>
      <c r="FG117" s="45"/>
      <c r="FH117" s="45"/>
      <c r="FI117" s="45"/>
      <c r="FJ117" s="45"/>
      <c r="FK117" s="45"/>
      <c r="FL117" s="45"/>
      <c r="FM117" s="45"/>
      <c r="FN117" s="45"/>
      <c r="FO117" s="45"/>
      <c r="FP117" s="45"/>
      <c r="FQ117" s="45"/>
      <c r="FR117" s="45"/>
      <c r="FS117" s="45"/>
      <c r="FT117" s="45"/>
      <c r="FU117" s="45"/>
      <c r="FV117" s="45"/>
      <c r="FW117" s="45"/>
      <c r="FX117" s="45"/>
      <c r="FY117" s="45"/>
      <c r="FZ117" s="45"/>
      <c r="GA117" s="45"/>
      <c r="GB117" s="45"/>
      <c r="GC117" s="45"/>
      <c r="GD117" s="45"/>
      <c r="GE117" s="45"/>
      <c r="GF117" s="45"/>
      <c r="GG117" s="45"/>
      <c r="GH117" s="45"/>
      <c r="GI117" s="45"/>
      <c r="GJ117" s="45"/>
      <c r="GK117" s="45"/>
      <c r="GL117" s="45"/>
      <c r="GM117" s="45"/>
      <c r="GN117" s="45"/>
      <c r="GO117" s="45"/>
      <c r="GP117" s="45"/>
      <c r="GQ117" s="45"/>
      <c r="GR117" s="45"/>
      <c r="GS117" s="45"/>
      <c r="GT117" s="45"/>
      <c r="GU117" s="45"/>
      <c r="GV117" s="45"/>
      <c r="GW117" s="45"/>
      <c r="GX117" s="45"/>
      <c r="GY117" s="45"/>
      <c r="GZ117" s="45"/>
      <c r="HA117" s="45"/>
      <c r="HB117" s="45"/>
      <c r="HC117" s="45"/>
      <c r="HD117" s="45"/>
      <c r="HE117" s="45"/>
      <c r="HF117" s="45"/>
      <c r="HG117" s="45"/>
      <c r="HH117" s="45"/>
      <c r="HI117" s="45"/>
      <c r="HJ117" s="45"/>
      <c r="HK117" s="45"/>
      <c r="HL117" s="45"/>
      <c r="HM117" s="45"/>
      <c r="HN117" s="45"/>
      <c r="HO117" s="45"/>
      <c r="HP117" s="45"/>
    </row>
    <row r="118" s="126" customFormat="true" ht="120" hidden="true" customHeight="false" outlineLevel="0" collapsed="false">
      <c r="A118" s="83"/>
      <c r="B118" s="91" t="s">
        <v>211</v>
      </c>
      <c r="C118" s="83"/>
      <c r="D118" s="93"/>
      <c r="E118" s="108"/>
      <c r="F118" s="87"/>
      <c r="G118" s="127"/>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c r="FH118" s="45"/>
      <c r="FI118" s="45"/>
      <c r="FJ118" s="45"/>
      <c r="FK118" s="45"/>
      <c r="FL118" s="45"/>
      <c r="FM118" s="45"/>
      <c r="FN118" s="45"/>
      <c r="FO118" s="45"/>
      <c r="FP118" s="45"/>
      <c r="FQ118" s="45"/>
      <c r="FR118" s="45"/>
      <c r="FS118" s="45"/>
      <c r="FT118" s="45"/>
      <c r="FU118" s="45"/>
      <c r="FV118" s="45"/>
      <c r="FW118" s="45"/>
      <c r="FX118" s="45"/>
      <c r="FY118" s="45"/>
      <c r="FZ118" s="45"/>
      <c r="GA118" s="45"/>
      <c r="GB118" s="45"/>
      <c r="GC118" s="45"/>
      <c r="GD118" s="45"/>
      <c r="GE118" s="45"/>
      <c r="GF118" s="45"/>
      <c r="GG118" s="45"/>
      <c r="GH118" s="45"/>
      <c r="GI118" s="45"/>
      <c r="GJ118" s="45"/>
      <c r="GK118" s="45"/>
      <c r="GL118" s="45"/>
      <c r="GM118" s="45"/>
      <c r="GN118" s="45"/>
      <c r="GO118" s="45"/>
      <c r="GP118" s="45"/>
      <c r="GQ118" s="45"/>
      <c r="GR118" s="45"/>
      <c r="GS118" s="45"/>
      <c r="GT118" s="45"/>
      <c r="GU118" s="45"/>
      <c r="GV118" s="45"/>
      <c r="GW118" s="45"/>
      <c r="GX118" s="45"/>
      <c r="GY118" s="45"/>
      <c r="GZ118" s="45"/>
      <c r="HA118" s="45"/>
      <c r="HB118" s="45"/>
      <c r="HC118" s="45"/>
      <c r="HD118" s="45"/>
      <c r="HE118" s="45"/>
      <c r="HF118" s="45"/>
      <c r="HG118" s="45"/>
      <c r="HH118" s="45"/>
      <c r="HI118" s="45"/>
      <c r="HJ118" s="45"/>
      <c r="HK118" s="45"/>
      <c r="HL118" s="45"/>
      <c r="HM118" s="45"/>
      <c r="HN118" s="45"/>
      <c r="HO118" s="45"/>
      <c r="HP118" s="45"/>
    </row>
    <row r="119" s="126" customFormat="true" ht="42" hidden="true" customHeight="false" outlineLevel="0" collapsed="false">
      <c r="A119" s="83" t="s">
        <v>212</v>
      </c>
      <c r="B119" s="91" t="s">
        <v>213</v>
      </c>
      <c r="C119" s="83" t="s">
        <v>93</v>
      </c>
      <c r="D119" s="84" t="n">
        <v>30</v>
      </c>
      <c r="E119" s="85"/>
      <c r="F119" s="86" t="n">
        <f aca="false">E119*D119</f>
        <v>0</v>
      </c>
      <c r="G119" s="104"/>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c r="EN119" s="45"/>
      <c r="EO119" s="45"/>
      <c r="EP119" s="45"/>
      <c r="EQ119" s="45"/>
      <c r="ER119" s="45"/>
      <c r="ES119" s="45"/>
      <c r="ET119" s="45"/>
      <c r="EU119" s="45"/>
      <c r="EV119" s="45"/>
      <c r="EW119" s="45"/>
      <c r="EX119" s="45"/>
      <c r="EY119" s="45"/>
      <c r="EZ119" s="45"/>
      <c r="FA119" s="45"/>
      <c r="FB119" s="45"/>
      <c r="FC119" s="45"/>
      <c r="FD119" s="45"/>
      <c r="FE119" s="45"/>
      <c r="FF119" s="45"/>
      <c r="FG119" s="45"/>
      <c r="FH119" s="45"/>
      <c r="FI119" s="45"/>
      <c r="FJ119" s="45"/>
      <c r="FK119" s="45"/>
      <c r="FL119" s="45"/>
      <c r="FM119" s="45"/>
      <c r="FN119" s="45"/>
      <c r="FO119" s="45"/>
      <c r="FP119" s="45"/>
      <c r="FQ119" s="45"/>
      <c r="FR119" s="45"/>
      <c r="FS119" s="45"/>
      <c r="FT119" s="45"/>
      <c r="FU119" s="45"/>
      <c r="FV119" s="45"/>
      <c r="FW119" s="45"/>
      <c r="FX119" s="45"/>
      <c r="FY119" s="45"/>
      <c r="FZ119" s="45"/>
      <c r="GA119" s="45"/>
      <c r="GB119" s="45"/>
      <c r="GC119" s="45"/>
      <c r="GD119" s="45"/>
      <c r="GE119" s="45"/>
      <c r="GF119" s="45"/>
      <c r="GG119" s="45"/>
      <c r="GH119" s="45"/>
      <c r="GI119" s="45"/>
      <c r="GJ119" s="45"/>
      <c r="GK119" s="45"/>
      <c r="GL119" s="45"/>
      <c r="GM119" s="45"/>
      <c r="GN119" s="45"/>
      <c r="GO119" s="45"/>
      <c r="GP119" s="45"/>
      <c r="GQ119" s="45"/>
      <c r="GR119" s="45"/>
      <c r="GS119" s="45"/>
      <c r="GT119" s="45"/>
      <c r="GU119" s="45"/>
      <c r="GV119" s="45"/>
      <c r="GW119" s="45"/>
      <c r="GX119" s="45"/>
      <c r="GY119" s="45"/>
      <c r="GZ119" s="45"/>
      <c r="HA119" s="45"/>
      <c r="HB119" s="45"/>
      <c r="HC119" s="45"/>
      <c r="HD119" s="45"/>
      <c r="HE119" s="45"/>
      <c r="HF119" s="45"/>
      <c r="HG119" s="45"/>
      <c r="HH119" s="45"/>
      <c r="HI119" s="45"/>
      <c r="HJ119" s="45"/>
      <c r="HK119" s="45"/>
      <c r="HL119" s="45"/>
      <c r="HM119" s="45"/>
      <c r="HN119" s="45"/>
      <c r="HO119" s="45"/>
      <c r="HP119" s="45"/>
    </row>
    <row r="120" s="126" customFormat="true" ht="15" hidden="false" customHeight="false" outlineLevel="0" collapsed="false">
      <c r="A120" s="83"/>
      <c r="B120" s="91"/>
      <c r="C120" s="83"/>
      <c r="D120" s="84"/>
      <c r="E120" s="85"/>
      <c r="F120" s="86"/>
      <c r="G120" s="104"/>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c r="FH120" s="45"/>
      <c r="FI120" s="45"/>
      <c r="FJ120" s="45"/>
      <c r="FK120" s="45"/>
      <c r="FL120" s="45"/>
      <c r="FM120" s="45"/>
      <c r="FN120" s="45"/>
      <c r="FO120" s="45"/>
      <c r="FP120" s="45"/>
      <c r="FQ120" s="45"/>
      <c r="FR120" s="45"/>
      <c r="FS120" s="45"/>
      <c r="FT120" s="45"/>
      <c r="FU120" s="45"/>
      <c r="FV120" s="45"/>
      <c r="FW120" s="45"/>
      <c r="FX120" s="45"/>
      <c r="FY120" s="45"/>
      <c r="FZ120" s="45"/>
      <c r="GA120" s="45"/>
      <c r="GB120" s="45"/>
      <c r="GC120" s="45"/>
      <c r="GD120" s="45"/>
      <c r="GE120" s="45"/>
      <c r="GF120" s="45"/>
      <c r="GG120" s="45"/>
      <c r="GH120" s="45"/>
      <c r="GI120" s="45"/>
      <c r="GJ120" s="45"/>
      <c r="GK120" s="45"/>
      <c r="GL120" s="45"/>
      <c r="GM120" s="45"/>
      <c r="GN120" s="45"/>
      <c r="GO120" s="45"/>
      <c r="GP120" s="45"/>
      <c r="GQ120" s="45"/>
      <c r="GR120" s="45"/>
      <c r="GS120" s="45"/>
      <c r="GT120" s="45"/>
      <c r="GU120" s="45"/>
      <c r="GV120" s="45"/>
      <c r="GW120" s="45"/>
      <c r="GX120" s="45"/>
      <c r="GY120" s="45"/>
      <c r="GZ120" s="45"/>
      <c r="HA120" s="45"/>
      <c r="HB120" s="45"/>
      <c r="HC120" s="45"/>
      <c r="HD120" s="45"/>
      <c r="HE120" s="45"/>
      <c r="HF120" s="45"/>
      <c r="HG120" s="45"/>
      <c r="HH120" s="45"/>
      <c r="HI120" s="45"/>
      <c r="HJ120" s="45"/>
      <c r="HK120" s="45"/>
      <c r="HL120" s="45"/>
      <c r="HM120" s="45"/>
      <c r="HN120" s="45"/>
      <c r="HO120" s="45"/>
      <c r="HP120" s="45"/>
    </row>
    <row r="121" customFormat="false" ht="15" hidden="true" customHeight="false" outlineLevel="0" collapsed="false">
      <c r="A121" s="83" t="s">
        <v>214</v>
      </c>
      <c r="B121" s="98" t="s">
        <v>215</v>
      </c>
      <c r="C121" s="83"/>
      <c r="D121" s="108"/>
      <c r="E121" s="85"/>
      <c r="F121" s="86"/>
      <c r="G121" s="87"/>
    </row>
    <row r="122" s="126" customFormat="true" ht="15" hidden="true" customHeight="false" outlineLevel="0" collapsed="false">
      <c r="A122" s="128" t="n">
        <v>1</v>
      </c>
      <c r="B122" s="91" t="s">
        <v>216</v>
      </c>
      <c r="C122" s="83"/>
      <c r="D122" s="84"/>
      <c r="E122" s="85"/>
      <c r="F122" s="86"/>
      <c r="G122" s="104"/>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c r="DE122" s="45"/>
      <c r="DF122" s="45"/>
      <c r="DG122" s="45"/>
      <c r="DH122" s="45"/>
      <c r="DI122" s="45"/>
      <c r="DJ122" s="45"/>
      <c r="DK122" s="45"/>
      <c r="DL122" s="45"/>
      <c r="DM122" s="45"/>
      <c r="DN122" s="45"/>
      <c r="DO122" s="45"/>
      <c r="DP122" s="45"/>
      <c r="DQ122" s="45"/>
      <c r="DR122" s="45"/>
      <c r="DS122" s="45"/>
      <c r="DT122" s="45"/>
      <c r="DU122" s="45"/>
      <c r="DV122" s="45"/>
      <c r="DW122" s="45"/>
      <c r="DX122" s="45"/>
      <c r="DY122" s="45"/>
      <c r="DZ122" s="45"/>
      <c r="EA122" s="45"/>
      <c r="EB122" s="45"/>
      <c r="EC122" s="45"/>
      <c r="ED122" s="45"/>
      <c r="EE122" s="45"/>
      <c r="EF122" s="45"/>
      <c r="EG122" s="45"/>
      <c r="EH122" s="45"/>
      <c r="EI122" s="45"/>
      <c r="EJ122" s="45"/>
      <c r="EK122" s="45"/>
      <c r="EL122" s="45"/>
      <c r="EM122" s="45"/>
      <c r="EN122" s="45"/>
      <c r="EO122" s="45"/>
      <c r="EP122" s="45"/>
      <c r="EQ122" s="45"/>
      <c r="ER122" s="45"/>
      <c r="ES122" s="45"/>
      <c r="ET122" s="45"/>
      <c r="EU122" s="45"/>
      <c r="EV122" s="45"/>
      <c r="EW122" s="45"/>
      <c r="EX122" s="45"/>
      <c r="EY122" s="45"/>
      <c r="EZ122" s="45"/>
      <c r="FA122" s="45"/>
      <c r="FB122" s="45"/>
      <c r="FC122" s="45"/>
      <c r="FD122" s="45"/>
      <c r="FE122" s="45"/>
      <c r="FF122" s="45"/>
      <c r="FG122" s="45"/>
      <c r="FH122" s="45"/>
      <c r="FI122" s="45"/>
      <c r="FJ122" s="45"/>
      <c r="FK122" s="45"/>
      <c r="FL122" s="45"/>
      <c r="FM122" s="45"/>
      <c r="FN122" s="45"/>
      <c r="FO122" s="45"/>
      <c r="FP122" s="45"/>
      <c r="FQ122" s="45"/>
      <c r="FR122" s="45"/>
      <c r="FS122" s="45"/>
      <c r="FT122" s="45"/>
      <c r="FU122" s="45"/>
      <c r="FV122" s="45"/>
      <c r="FW122" s="45"/>
      <c r="FX122" s="45"/>
      <c r="FY122" s="45"/>
      <c r="FZ122" s="45"/>
      <c r="GA122" s="45"/>
      <c r="GB122" s="45"/>
      <c r="GC122" s="45"/>
      <c r="GD122" s="45"/>
      <c r="GE122" s="45"/>
      <c r="GF122" s="45"/>
      <c r="GG122" s="45"/>
      <c r="GH122" s="45"/>
      <c r="GI122" s="45"/>
      <c r="GJ122" s="45"/>
      <c r="GK122" s="45"/>
      <c r="GL122" s="45"/>
      <c r="GM122" s="45"/>
      <c r="GN122" s="45"/>
      <c r="GO122" s="45"/>
      <c r="GP122" s="45"/>
      <c r="GQ122" s="45"/>
      <c r="GR122" s="45"/>
      <c r="GS122" s="45"/>
      <c r="GT122" s="45"/>
      <c r="GU122" s="45"/>
      <c r="GV122" s="45"/>
      <c r="GW122" s="45"/>
      <c r="GX122" s="45"/>
      <c r="GY122" s="45"/>
      <c r="GZ122" s="45"/>
      <c r="HA122" s="45"/>
      <c r="HB122" s="45"/>
      <c r="HC122" s="45"/>
      <c r="HD122" s="45"/>
      <c r="HE122" s="45"/>
      <c r="HF122" s="45"/>
      <c r="HG122" s="45"/>
      <c r="HH122" s="45"/>
      <c r="HI122" s="45"/>
      <c r="HJ122" s="45"/>
      <c r="HK122" s="45"/>
      <c r="HL122" s="45"/>
      <c r="HM122" s="45"/>
      <c r="HN122" s="45"/>
      <c r="HO122" s="45"/>
      <c r="HP122" s="45"/>
    </row>
    <row r="123" s="126" customFormat="true" ht="30" hidden="true" customHeight="false" outlineLevel="0" collapsed="false">
      <c r="A123" s="128" t="n">
        <v>2</v>
      </c>
      <c r="B123" s="91" t="s">
        <v>217</v>
      </c>
      <c r="C123" s="83" t="s">
        <v>218</v>
      </c>
      <c r="D123" s="84" t="s">
        <v>178</v>
      </c>
      <c r="E123" s="85"/>
      <c r="F123" s="86"/>
      <c r="G123" s="104"/>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c r="FH123" s="45"/>
      <c r="FI123" s="45"/>
      <c r="FJ123" s="45"/>
      <c r="FK123" s="45"/>
      <c r="FL123" s="45"/>
      <c r="FM123" s="45"/>
      <c r="FN123" s="45"/>
      <c r="FO123" s="45"/>
      <c r="FP123" s="45"/>
      <c r="FQ123" s="45"/>
      <c r="FR123" s="45"/>
      <c r="FS123" s="45"/>
      <c r="FT123" s="45"/>
      <c r="FU123" s="45"/>
      <c r="FV123" s="45"/>
      <c r="FW123" s="45"/>
      <c r="FX123" s="45"/>
      <c r="FY123" s="45"/>
      <c r="FZ123" s="45"/>
      <c r="GA123" s="45"/>
      <c r="GB123" s="45"/>
      <c r="GC123" s="45"/>
      <c r="GD123" s="45"/>
      <c r="GE123" s="45"/>
      <c r="GF123" s="45"/>
      <c r="GG123" s="45"/>
      <c r="GH123" s="45"/>
      <c r="GI123" s="45"/>
      <c r="GJ123" s="45"/>
      <c r="GK123" s="45"/>
      <c r="GL123" s="45"/>
      <c r="GM123" s="45"/>
      <c r="GN123" s="45"/>
      <c r="GO123" s="45"/>
      <c r="GP123" s="45"/>
      <c r="GQ123" s="45"/>
      <c r="GR123" s="45"/>
      <c r="GS123" s="45"/>
      <c r="GT123" s="45"/>
      <c r="GU123" s="45"/>
      <c r="GV123" s="45"/>
      <c r="GW123" s="45"/>
      <c r="GX123" s="45"/>
      <c r="GY123" s="45"/>
      <c r="GZ123" s="45"/>
      <c r="HA123" s="45"/>
      <c r="HB123" s="45"/>
      <c r="HC123" s="45"/>
      <c r="HD123" s="45"/>
      <c r="HE123" s="45"/>
      <c r="HF123" s="45"/>
      <c r="HG123" s="45"/>
      <c r="HH123" s="45"/>
      <c r="HI123" s="45"/>
      <c r="HJ123" s="45"/>
      <c r="HK123" s="45"/>
      <c r="HL123" s="45"/>
      <c r="HM123" s="45"/>
      <c r="HN123" s="45"/>
      <c r="HO123" s="45"/>
      <c r="HP123" s="45"/>
    </row>
    <row r="124" s="126" customFormat="true" ht="105" hidden="true" customHeight="false" outlineLevel="0" collapsed="false">
      <c r="A124" s="128" t="n">
        <v>3</v>
      </c>
      <c r="B124" s="129" t="s">
        <v>219</v>
      </c>
      <c r="C124" s="83" t="s">
        <v>79</v>
      </c>
      <c r="D124" s="84" t="n">
        <v>200</v>
      </c>
      <c r="E124" s="85"/>
      <c r="F124" s="86" t="n">
        <f aca="false">E124*D124</f>
        <v>0</v>
      </c>
      <c r="G124" s="104"/>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45"/>
      <c r="CY124" s="45"/>
      <c r="CZ124" s="45"/>
      <c r="DA124" s="45"/>
      <c r="DB124" s="45"/>
      <c r="DC124" s="45"/>
      <c r="DD124" s="45"/>
      <c r="DE124" s="45"/>
      <c r="DF124" s="45"/>
      <c r="DG124" s="45"/>
      <c r="DH124" s="45"/>
      <c r="DI124" s="45"/>
      <c r="DJ124" s="45"/>
      <c r="DK124" s="45"/>
      <c r="DL124" s="45"/>
      <c r="DM124" s="45"/>
      <c r="DN124" s="45"/>
      <c r="DO124" s="45"/>
      <c r="DP124" s="45"/>
      <c r="DQ124" s="45"/>
      <c r="DR124" s="45"/>
      <c r="DS124" s="45"/>
      <c r="DT124" s="45"/>
      <c r="DU124" s="45"/>
      <c r="DV124" s="45"/>
      <c r="DW124" s="45"/>
      <c r="DX124" s="45"/>
      <c r="DY124" s="45"/>
      <c r="DZ124" s="45"/>
      <c r="EA124" s="45"/>
      <c r="EB124" s="45"/>
      <c r="EC124" s="45"/>
      <c r="ED124" s="45"/>
      <c r="EE124" s="45"/>
      <c r="EF124" s="45"/>
      <c r="EG124" s="45"/>
      <c r="EH124" s="45"/>
      <c r="EI124" s="45"/>
      <c r="EJ124" s="45"/>
      <c r="EK124" s="45"/>
      <c r="EL124" s="45"/>
      <c r="EM124" s="45"/>
      <c r="EN124" s="45"/>
      <c r="EO124" s="45"/>
      <c r="EP124" s="45"/>
      <c r="EQ124" s="45"/>
      <c r="ER124" s="45"/>
      <c r="ES124" s="45"/>
      <c r="ET124" s="45"/>
      <c r="EU124" s="45"/>
      <c r="EV124" s="45"/>
      <c r="EW124" s="45"/>
      <c r="EX124" s="45"/>
      <c r="EY124" s="45"/>
      <c r="EZ124" s="45"/>
      <c r="FA124" s="45"/>
      <c r="FB124" s="45"/>
      <c r="FC124" s="45"/>
      <c r="FD124" s="45"/>
      <c r="FE124" s="45"/>
      <c r="FF124" s="45"/>
      <c r="FG124" s="45"/>
      <c r="FH124" s="45"/>
      <c r="FI124" s="45"/>
      <c r="FJ124" s="45"/>
      <c r="FK124" s="45"/>
      <c r="FL124" s="45"/>
      <c r="FM124" s="45"/>
      <c r="FN124" s="45"/>
      <c r="FO124" s="45"/>
      <c r="FP124" s="45"/>
      <c r="FQ124" s="45"/>
      <c r="FR124" s="45"/>
      <c r="FS124" s="45"/>
      <c r="FT124" s="45"/>
      <c r="FU124" s="45"/>
      <c r="FV124" s="45"/>
      <c r="FW124" s="45"/>
      <c r="FX124" s="45"/>
      <c r="FY124" s="45"/>
      <c r="FZ124" s="45"/>
      <c r="GA124" s="45"/>
      <c r="GB124" s="45"/>
      <c r="GC124" s="45"/>
      <c r="GD124" s="45"/>
      <c r="GE124" s="45"/>
      <c r="GF124" s="45"/>
      <c r="GG124" s="45"/>
      <c r="GH124" s="45"/>
      <c r="GI124" s="45"/>
      <c r="GJ124" s="45"/>
      <c r="GK124" s="45"/>
      <c r="GL124" s="45"/>
      <c r="GM124" s="45"/>
      <c r="GN124" s="45"/>
      <c r="GO124" s="45"/>
      <c r="GP124" s="45"/>
      <c r="GQ124" s="45"/>
      <c r="GR124" s="45"/>
      <c r="GS124" s="45"/>
      <c r="GT124" s="45"/>
      <c r="GU124" s="45"/>
      <c r="GV124" s="45"/>
      <c r="GW124" s="45"/>
      <c r="GX124" s="45"/>
      <c r="GY124" s="45"/>
      <c r="GZ124" s="45"/>
      <c r="HA124" s="45"/>
      <c r="HB124" s="45"/>
      <c r="HC124" s="45"/>
      <c r="HD124" s="45"/>
      <c r="HE124" s="45"/>
      <c r="HF124" s="45"/>
      <c r="HG124" s="45"/>
      <c r="HH124" s="45"/>
      <c r="HI124" s="45"/>
      <c r="HJ124" s="45"/>
      <c r="HK124" s="45"/>
      <c r="HL124" s="45"/>
      <c r="HM124" s="45"/>
      <c r="HN124" s="45"/>
      <c r="HO124" s="45"/>
      <c r="HP124" s="45"/>
    </row>
    <row r="125" s="126" customFormat="true" ht="15" hidden="true" customHeight="false" outlineLevel="0" collapsed="false">
      <c r="A125" s="128"/>
      <c r="B125" s="64" t="s">
        <v>220</v>
      </c>
      <c r="C125" s="83" t="s">
        <v>93</v>
      </c>
      <c r="D125" s="84" t="s">
        <v>178</v>
      </c>
      <c r="E125" s="85"/>
      <c r="F125" s="86"/>
      <c r="G125" s="104"/>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c r="DW125" s="45"/>
      <c r="DX125" s="45"/>
      <c r="DY125" s="45"/>
      <c r="DZ125" s="45"/>
      <c r="EA125" s="45"/>
      <c r="EB125" s="45"/>
      <c r="EC125" s="45"/>
      <c r="ED125" s="45"/>
      <c r="EE125" s="45"/>
      <c r="EF125" s="45"/>
      <c r="EG125" s="45"/>
      <c r="EH125" s="45"/>
      <c r="EI125" s="45"/>
      <c r="EJ125" s="45"/>
      <c r="EK125" s="45"/>
      <c r="EL125" s="45"/>
      <c r="EM125" s="45"/>
      <c r="EN125" s="45"/>
      <c r="EO125" s="45"/>
      <c r="EP125" s="45"/>
      <c r="EQ125" s="45"/>
      <c r="ER125" s="45"/>
      <c r="ES125" s="45"/>
      <c r="ET125" s="45"/>
      <c r="EU125" s="45"/>
      <c r="EV125" s="45"/>
      <c r="EW125" s="45"/>
      <c r="EX125" s="45"/>
      <c r="EY125" s="45"/>
      <c r="EZ125" s="45"/>
      <c r="FA125" s="45"/>
      <c r="FB125" s="45"/>
      <c r="FC125" s="45"/>
      <c r="FD125" s="45"/>
      <c r="FE125" s="45"/>
      <c r="FF125" s="45"/>
      <c r="FG125" s="45"/>
      <c r="FH125" s="45"/>
      <c r="FI125" s="45"/>
      <c r="FJ125" s="45"/>
      <c r="FK125" s="45"/>
      <c r="FL125" s="45"/>
      <c r="FM125" s="45"/>
      <c r="FN125" s="45"/>
      <c r="FO125" s="45"/>
      <c r="FP125" s="45"/>
      <c r="FQ125" s="45"/>
      <c r="FR125" s="45"/>
      <c r="FS125" s="45"/>
      <c r="FT125" s="45"/>
      <c r="FU125" s="45"/>
      <c r="FV125" s="45"/>
      <c r="FW125" s="45"/>
      <c r="FX125" s="45"/>
      <c r="FY125" s="45"/>
      <c r="FZ125" s="45"/>
      <c r="GA125" s="45"/>
      <c r="GB125" s="45"/>
      <c r="GC125" s="45"/>
      <c r="GD125" s="45"/>
      <c r="GE125" s="45"/>
      <c r="GF125" s="45"/>
      <c r="GG125" s="45"/>
      <c r="GH125" s="45"/>
      <c r="GI125" s="45"/>
      <c r="GJ125" s="45"/>
      <c r="GK125" s="45"/>
      <c r="GL125" s="45"/>
      <c r="GM125" s="45"/>
      <c r="GN125" s="45"/>
      <c r="GO125" s="45"/>
      <c r="GP125" s="45"/>
      <c r="GQ125" s="45"/>
      <c r="GR125" s="45"/>
      <c r="GS125" s="45"/>
      <c r="GT125" s="45"/>
      <c r="GU125" s="45"/>
      <c r="GV125" s="45"/>
      <c r="GW125" s="45"/>
      <c r="GX125" s="45"/>
      <c r="GY125" s="45"/>
      <c r="GZ125" s="45"/>
      <c r="HA125" s="45"/>
      <c r="HB125" s="45"/>
      <c r="HC125" s="45"/>
      <c r="HD125" s="45"/>
      <c r="HE125" s="45"/>
      <c r="HF125" s="45"/>
      <c r="HG125" s="45"/>
      <c r="HH125" s="45"/>
      <c r="HI125" s="45"/>
      <c r="HJ125" s="45"/>
      <c r="HK125" s="45"/>
      <c r="HL125" s="45"/>
      <c r="HM125" s="45"/>
      <c r="HN125" s="45"/>
      <c r="HO125" s="45"/>
      <c r="HP125" s="45"/>
    </row>
    <row r="126" customFormat="false" ht="15" hidden="true" customHeight="false" outlineLevel="0" collapsed="false">
      <c r="A126" s="63"/>
      <c r="B126" s="98" t="s">
        <v>197</v>
      </c>
      <c r="C126" s="63"/>
      <c r="D126" s="65"/>
      <c r="E126" s="96"/>
      <c r="F126" s="97" t="n">
        <f aca="false">SUM(F116:F125)</f>
        <v>0</v>
      </c>
      <c r="G126" s="109"/>
    </row>
    <row r="127" customFormat="false" ht="15" hidden="false" customHeight="false" outlineLevel="0" collapsed="false">
      <c r="A127" s="63" t="n">
        <v>11</v>
      </c>
      <c r="B127" s="64" t="s">
        <v>221</v>
      </c>
      <c r="C127" s="83"/>
      <c r="D127" s="84"/>
      <c r="E127" s="85"/>
      <c r="F127" s="86"/>
      <c r="G127" s="87"/>
    </row>
    <row r="128" customFormat="false" ht="120" hidden="false" customHeight="false" outlineLevel="0" collapsed="false">
      <c r="A128" s="83" t="s">
        <v>222</v>
      </c>
      <c r="B128" s="91" t="s">
        <v>223</v>
      </c>
      <c r="C128" s="83" t="s">
        <v>79</v>
      </c>
      <c r="D128" s="84" t="n">
        <v>65</v>
      </c>
      <c r="E128" s="85"/>
      <c r="F128" s="86" t="n">
        <f aca="false">E128*D128</f>
        <v>0</v>
      </c>
      <c r="G128" s="87"/>
    </row>
    <row r="129" customFormat="false" ht="105" hidden="false" customHeight="false" outlineLevel="0" collapsed="false">
      <c r="A129" s="83" t="s">
        <v>224</v>
      </c>
      <c r="B129" s="91" t="s">
        <v>225</v>
      </c>
      <c r="C129" s="83" t="s">
        <v>79</v>
      </c>
      <c r="D129" s="84" t="n">
        <v>100</v>
      </c>
      <c r="E129" s="85"/>
      <c r="F129" s="86" t="n">
        <f aca="false">E129*D129</f>
        <v>0</v>
      </c>
      <c r="G129" s="87"/>
    </row>
    <row r="130" customFormat="false" ht="15" hidden="false" customHeight="false" outlineLevel="0" collapsed="false">
      <c r="A130" s="63"/>
      <c r="B130" s="130" t="s">
        <v>197</v>
      </c>
      <c r="C130" s="101"/>
      <c r="D130" s="131"/>
      <c r="E130" s="132"/>
      <c r="F130" s="133" t="n">
        <f aca="false">SUM(F128:F129)</f>
        <v>0</v>
      </c>
      <c r="G130" s="109"/>
    </row>
    <row r="131" customFormat="false" ht="15" hidden="false" customHeight="false" outlineLevel="0" collapsed="false">
      <c r="A131" s="63"/>
      <c r="B131" s="130"/>
      <c r="C131" s="101"/>
      <c r="D131" s="131"/>
      <c r="E131" s="132"/>
      <c r="F131" s="133"/>
      <c r="G131" s="109"/>
    </row>
    <row r="132" s="137" customFormat="true" ht="15" hidden="false" customHeight="false" outlineLevel="0" collapsed="false">
      <c r="A132" s="134"/>
      <c r="B132" s="135" t="s">
        <v>226</v>
      </c>
      <c r="C132" s="115"/>
      <c r="D132" s="136"/>
      <c r="E132" s="117"/>
      <c r="F132" s="119"/>
      <c r="G132" s="119"/>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c r="CN132" s="120"/>
      <c r="CO132" s="120"/>
      <c r="CP132" s="120"/>
      <c r="CQ132" s="120"/>
      <c r="CR132" s="120"/>
      <c r="CS132" s="120"/>
      <c r="CT132" s="120"/>
      <c r="CU132" s="120"/>
      <c r="CV132" s="120"/>
      <c r="CW132" s="120"/>
      <c r="CX132" s="120"/>
      <c r="CY132" s="120"/>
      <c r="CZ132" s="120"/>
      <c r="DA132" s="120"/>
      <c r="DB132" s="120"/>
      <c r="DC132" s="120"/>
      <c r="DD132" s="120"/>
      <c r="DE132" s="120"/>
      <c r="DF132" s="120"/>
      <c r="DG132" s="120"/>
      <c r="DH132" s="120"/>
      <c r="DI132" s="120"/>
      <c r="DJ132" s="120"/>
      <c r="DK132" s="120"/>
      <c r="DL132" s="120"/>
      <c r="DM132" s="120"/>
      <c r="DN132" s="120"/>
      <c r="DO132" s="120"/>
      <c r="DP132" s="120"/>
      <c r="DQ132" s="120"/>
      <c r="DR132" s="120"/>
      <c r="DS132" s="120"/>
      <c r="DT132" s="120"/>
      <c r="DU132" s="120"/>
      <c r="DV132" s="120"/>
      <c r="DW132" s="120"/>
      <c r="DX132" s="120"/>
      <c r="DY132" s="120"/>
      <c r="DZ132" s="120"/>
      <c r="EA132" s="120"/>
      <c r="EB132" s="120"/>
      <c r="EC132" s="120"/>
      <c r="ED132" s="120"/>
      <c r="EE132" s="120"/>
      <c r="EF132" s="120"/>
      <c r="EG132" s="120"/>
      <c r="EH132" s="120"/>
      <c r="EI132" s="120"/>
      <c r="EJ132" s="120"/>
      <c r="EK132" s="120"/>
      <c r="EL132" s="120"/>
      <c r="EM132" s="120"/>
      <c r="EN132" s="120"/>
      <c r="EO132" s="120"/>
      <c r="EP132" s="120"/>
      <c r="EQ132" s="120"/>
      <c r="ER132" s="120"/>
      <c r="ES132" s="120"/>
      <c r="ET132" s="120"/>
      <c r="EU132" s="120"/>
      <c r="EV132" s="120"/>
      <c r="EW132" s="120"/>
      <c r="EX132" s="120"/>
      <c r="EY132" s="120"/>
      <c r="EZ132" s="120"/>
      <c r="FA132" s="120"/>
      <c r="FB132" s="120"/>
      <c r="FC132" s="120"/>
      <c r="FD132" s="120"/>
      <c r="FE132" s="120"/>
      <c r="FF132" s="120"/>
      <c r="FG132" s="120"/>
      <c r="FH132" s="120"/>
      <c r="FI132" s="120"/>
      <c r="FJ132" s="120"/>
      <c r="FK132" s="120"/>
      <c r="FL132" s="120"/>
      <c r="FM132" s="120"/>
      <c r="FN132" s="120"/>
      <c r="FO132" s="120"/>
      <c r="FP132" s="120"/>
      <c r="FQ132" s="120"/>
      <c r="FR132" s="120"/>
      <c r="FS132" s="120"/>
      <c r="FT132" s="120"/>
      <c r="FU132" s="120"/>
      <c r="FV132" s="120"/>
      <c r="FW132" s="120"/>
      <c r="FX132" s="120"/>
      <c r="FY132" s="120"/>
      <c r="FZ132" s="120"/>
      <c r="GA132" s="120"/>
      <c r="GB132" s="120"/>
      <c r="GC132" s="120"/>
      <c r="GD132" s="120"/>
      <c r="GE132" s="120"/>
      <c r="GF132" s="120"/>
      <c r="GG132" s="120"/>
      <c r="GH132" s="120"/>
      <c r="GI132" s="120"/>
      <c r="GJ132" s="120"/>
      <c r="GK132" s="120"/>
      <c r="GL132" s="120"/>
      <c r="GM132" s="120"/>
      <c r="GN132" s="120"/>
      <c r="GO132" s="120"/>
      <c r="GP132" s="120"/>
      <c r="GQ132" s="120"/>
      <c r="GR132" s="120"/>
      <c r="GS132" s="120"/>
      <c r="GT132" s="120"/>
      <c r="GU132" s="120"/>
      <c r="GV132" s="120"/>
      <c r="GW132" s="120"/>
      <c r="GX132" s="120"/>
      <c r="GY132" s="120"/>
      <c r="GZ132" s="120"/>
      <c r="HA132" s="120"/>
      <c r="HB132" s="120"/>
      <c r="HC132" s="120"/>
      <c r="HD132" s="120"/>
      <c r="HE132" s="120"/>
      <c r="HF132" s="120"/>
      <c r="HG132" s="120"/>
      <c r="HH132" s="120"/>
      <c r="HI132" s="120"/>
      <c r="HJ132" s="120"/>
      <c r="HK132" s="120"/>
      <c r="HL132" s="120"/>
      <c r="HM132" s="120"/>
    </row>
    <row r="133" s="137" customFormat="true" ht="15" hidden="false" customHeight="false" outlineLevel="0" collapsed="false">
      <c r="A133" s="134" t="n">
        <v>12</v>
      </c>
      <c r="B133" s="135" t="s">
        <v>227</v>
      </c>
      <c r="C133" s="115"/>
      <c r="D133" s="136"/>
      <c r="E133" s="117"/>
      <c r="F133" s="119"/>
      <c r="G133" s="119"/>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c r="CN133" s="120"/>
      <c r="CO133" s="120"/>
      <c r="CP133" s="120"/>
      <c r="CQ133" s="120"/>
      <c r="CR133" s="120"/>
      <c r="CS133" s="120"/>
      <c r="CT133" s="120"/>
      <c r="CU133" s="120"/>
      <c r="CV133" s="120"/>
      <c r="CW133" s="120"/>
      <c r="CX133" s="120"/>
      <c r="CY133" s="120"/>
      <c r="CZ133" s="120"/>
      <c r="DA133" s="120"/>
      <c r="DB133" s="120"/>
      <c r="DC133" s="120"/>
      <c r="DD133" s="120"/>
      <c r="DE133" s="120"/>
      <c r="DF133" s="120"/>
      <c r="DG133" s="120"/>
      <c r="DH133" s="120"/>
      <c r="DI133" s="120"/>
      <c r="DJ133" s="120"/>
      <c r="DK133" s="120"/>
      <c r="DL133" s="120"/>
      <c r="DM133" s="120"/>
      <c r="DN133" s="120"/>
      <c r="DO133" s="120"/>
      <c r="DP133" s="120"/>
      <c r="DQ133" s="120"/>
      <c r="DR133" s="120"/>
      <c r="DS133" s="120"/>
      <c r="DT133" s="120"/>
      <c r="DU133" s="120"/>
      <c r="DV133" s="120"/>
      <c r="DW133" s="120"/>
      <c r="DX133" s="120"/>
      <c r="DY133" s="120"/>
      <c r="DZ133" s="120"/>
      <c r="EA133" s="120"/>
      <c r="EB133" s="120"/>
      <c r="EC133" s="120"/>
      <c r="ED133" s="120"/>
      <c r="EE133" s="120"/>
      <c r="EF133" s="120"/>
      <c r="EG133" s="120"/>
      <c r="EH133" s="120"/>
      <c r="EI133" s="120"/>
      <c r="EJ133" s="120"/>
      <c r="EK133" s="120"/>
      <c r="EL133" s="120"/>
      <c r="EM133" s="120"/>
      <c r="EN133" s="120"/>
      <c r="EO133" s="120"/>
      <c r="EP133" s="120"/>
      <c r="EQ133" s="120"/>
      <c r="ER133" s="120"/>
      <c r="ES133" s="120"/>
      <c r="ET133" s="120"/>
      <c r="EU133" s="120"/>
      <c r="EV133" s="120"/>
      <c r="EW133" s="120"/>
      <c r="EX133" s="120"/>
      <c r="EY133" s="120"/>
      <c r="EZ133" s="120"/>
      <c r="FA133" s="120"/>
      <c r="FB133" s="120"/>
      <c r="FC133" s="120"/>
      <c r="FD133" s="120"/>
      <c r="FE133" s="120"/>
      <c r="FF133" s="120"/>
      <c r="FG133" s="120"/>
      <c r="FH133" s="120"/>
      <c r="FI133" s="120"/>
      <c r="FJ133" s="120"/>
      <c r="FK133" s="120"/>
      <c r="FL133" s="120"/>
      <c r="FM133" s="120"/>
      <c r="FN133" s="120"/>
      <c r="FO133" s="120"/>
      <c r="FP133" s="120"/>
      <c r="FQ133" s="120"/>
      <c r="FR133" s="120"/>
      <c r="FS133" s="120"/>
      <c r="FT133" s="120"/>
      <c r="FU133" s="120"/>
      <c r="FV133" s="120"/>
      <c r="FW133" s="120"/>
      <c r="FX133" s="120"/>
      <c r="FY133" s="120"/>
      <c r="FZ133" s="120"/>
      <c r="GA133" s="120"/>
      <c r="GB133" s="120"/>
      <c r="GC133" s="120"/>
      <c r="GD133" s="120"/>
      <c r="GE133" s="120"/>
      <c r="GF133" s="120"/>
      <c r="GG133" s="120"/>
      <c r="GH133" s="120"/>
      <c r="GI133" s="120"/>
      <c r="GJ133" s="120"/>
      <c r="GK133" s="120"/>
      <c r="GL133" s="120"/>
      <c r="GM133" s="120"/>
      <c r="GN133" s="120"/>
      <c r="GO133" s="120"/>
      <c r="GP133" s="120"/>
      <c r="GQ133" s="120"/>
      <c r="GR133" s="120"/>
      <c r="GS133" s="120"/>
      <c r="GT133" s="120"/>
      <c r="GU133" s="120"/>
      <c r="GV133" s="120"/>
      <c r="GW133" s="120"/>
      <c r="GX133" s="120"/>
      <c r="GY133" s="120"/>
      <c r="GZ133" s="120"/>
      <c r="HA133" s="120"/>
      <c r="HB133" s="120"/>
      <c r="HC133" s="120"/>
      <c r="HD133" s="120"/>
      <c r="HE133" s="120"/>
      <c r="HF133" s="120"/>
      <c r="HG133" s="120"/>
      <c r="HH133" s="120"/>
      <c r="HI133" s="120"/>
      <c r="HJ133" s="120"/>
      <c r="HK133" s="120"/>
      <c r="HL133" s="120"/>
      <c r="HM133" s="120"/>
    </row>
    <row r="134" s="137" customFormat="true" ht="225" hidden="false" customHeight="false" outlineLevel="0" collapsed="false">
      <c r="A134" s="115" t="n">
        <v>12.1</v>
      </c>
      <c r="B134" s="138" t="s">
        <v>228</v>
      </c>
      <c r="C134" s="115" t="s">
        <v>34</v>
      </c>
      <c r="D134" s="136" t="n">
        <v>60</v>
      </c>
      <c r="E134" s="139"/>
      <c r="F134" s="119" t="n">
        <f aca="false">E134*D134</f>
        <v>0</v>
      </c>
      <c r="G134" s="119"/>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c r="CN134" s="120"/>
      <c r="CO134" s="120"/>
      <c r="CP134" s="120"/>
      <c r="CQ134" s="120"/>
      <c r="CR134" s="120"/>
      <c r="CS134" s="120"/>
      <c r="CT134" s="120"/>
      <c r="CU134" s="120"/>
      <c r="CV134" s="120"/>
      <c r="CW134" s="120"/>
      <c r="CX134" s="120"/>
      <c r="CY134" s="120"/>
      <c r="CZ134" s="120"/>
      <c r="DA134" s="120"/>
      <c r="DB134" s="120"/>
      <c r="DC134" s="120"/>
      <c r="DD134" s="120"/>
      <c r="DE134" s="120"/>
      <c r="DF134" s="120"/>
      <c r="DG134" s="120"/>
      <c r="DH134" s="120"/>
      <c r="DI134" s="120"/>
      <c r="DJ134" s="120"/>
      <c r="DK134" s="120"/>
      <c r="DL134" s="120"/>
      <c r="DM134" s="120"/>
      <c r="DN134" s="120"/>
      <c r="DO134" s="120"/>
      <c r="DP134" s="120"/>
      <c r="DQ134" s="120"/>
      <c r="DR134" s="120"/>
      <c r="DS134" s="120"/>
      <c r="DT134" s="120"/>
      <c r="DU134" s="120"/>
      <c r="DV134" s="120"/>
      <c r="DW134" s="120"/>
      <c r="DX134" s="120"/>
      <c r="DY134" s="120"/>
      <c r="DZ134" s="120"/>
      <c r="EA134" s="120"/>
      <c r="EB134" s="120"/>
      <c r="EC134" s="120"/>
      <c r="ED134" s="120"/>
      <c r="EE134" s="120"/>
      <c r="EF134" s="120"/>
      <c r="EG134" s="120"/>
      <c r="EH134" s="120"/>
      <c r="EI134" s="120"/>
      <c r="EJ134" s="120"/>
      <c r="EK134" s="120"/>
      <c r="EL134" s="120"/>
      <c r="EM134" s="120"/>
      <c r="EN134" s="120"/>
      <c r="EO134" s="120"/>
      <c r="EP134" s="120"/>
      <c r="EQ134" s="120"/>
      <c r="ER134" s="120"/>
      <c r="ES134" s="120"/>
      <c r="ET134" s="120"/>
      <c r="EU134" s="120"/>
      <c r="EV134" s="120"/>
      <c r="EW134" s="120"/>
      <c r="EX134" s="120"/>
      <c r="EY134" s="120"/>
      <c r="EZ134" s="120"/>
      <c r="FA134" s="120"/>
      <c r="FB134" s="120"/>
      <c r="FC134" s="120"/>
      <c r="FD134" s="120"/>
      <c r="FE134" s="120"/>
      <c r="FF134" s="120"/>
      <c r="FG134" s="120"/>
      <c r="FH134" s="120"/>
      <c r="FI134" s="120"/>
      <c r="FJ134" s="120"/>
      <c r="FK134" s="120"/>
      <c r="FL134" s="120"/>
      <c r="FM134" s="120"/>
      <c r="FN134" s="120"/>
      <c r="FO134" s="120"/>
      <c r="FP134" s="120"/>
      <c r="FQ134" s="120"/>
      <c r="FR134" s="120"/>
      <c r="FS134" s="120"/>
      <c r="FT134" s="120"/>
      <c r="FU134" s="120"/>
      <c r="FV134" s="120"/>
      <c r="FW134" s="120"/>
      <c r="FX134" s="120"/>
      <c r="FY134" s="120"/>
      <c r="FZ134" s="120"/>
      <c r="GA134" s="120"/>
      <c r="GB134" s="120"/>
      <c r="GC134" s="120"/>
      <c r="GD134" s="120"/>
      <c r="GE134" s="120"/>
      <c r="GF134" s="120"/>
      <c r="GG134" s="120"/>
      <c r="GH134" s="120"/>
      <c r="GI134" s="120"/>
      <c r="GJ134" s="120"/>
      <c r="GK134" s="120"/>
      <c r="GL134" s="120"/>
      <c r="GM134" s="120"/>
      <c r="GN134" s="120"/>
      <c r="GO134" s="120"/>
      <c r="GP134" s="120"/>
      <c r="GQ134" s="120"/>
      <c r="GR134" s="120"/>
      <c r="GS134" s="120"/>
      <c r="GT134" s="120"/>
      <c r="GU134" s="120"/>
      <c r="GV134" s="120"/>
      <c r="GW134" s="120"/>
      <c r="GX134" s="120"/>
      <c r="GY134" s="120"/>
      <c r="GZ134" s="120"/>
      <c r="HA134" s="120"/>
      <c r="HB134" s="120"/>
      <c r="HC134" s="120"/>
      <c r="HD134" s="120"/>
      <c r="HE134" s="120"/>
      <c r="HF134" s="120"/>
      <c r="HG134" s="120"/>
      <c r="HH134" s="120"/>
      <c r="HI134" s="120"/>
      <c r="HJ134" s="120"/>
      <c r="HK134" s="120"/>
      <c r="HL134" s="120"/>
      <c r="HM134" s="120"/>
    </row>
    <row r="135" s="137" customFormat="true" ht="166.5" hidden="false" customHeight="true" outlineLevel="0" collapsed="false">
      <c r="A135" s="115" t="n">
        <v>12.2</v>
      </c>
      <c r="B135" s="138" t="s">
        <v>229</v>
      </c>
      <c r="C135" s="115" t="s">
        <v>79</v>
      </c>
      <c r="D135" s="136" t="n">
        <v>1900</v>
      </c>
      <c r="E135" s="139"/>
      <c r="F135" s="119" t="n">
        <f aca="false">E135*D135</f>
        <v>0</v>
      </c>
      <c r="G135" s="119"/>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c r="CN135" s="120"/>
      <c r="CO135" s="120"/>
      <c r="CP135" s="120"/>
      <c r="CQ135" s="120"/>
      <c r="CR135" s="120"/>
      <c r="CS135" s="120"/>
      <c r="CT135" s="120"/>
      <c r="CU135" s="120"/>
      <c r="CV135" s="120"/>
      <c r="CW135" s="120"/>
      <c r="CX135" s="120"/>
      <c r="CY135" s="120"/>
      <c r="CZ135" s="120"/>
      <c r="DA135" s="120"/>
      <c r="DB135" s="120"/>
      <c r="DC135" s="120"/>
      <c r="DD135" s="120"/>
      <c r="DE135" s="120"/>
      <c r="DF135" s="120"/>
      <c r="DG135" s="120"/>
      <c r="DH135" s="120"/>
      <c r="DI135" s="120"/>
      <c r="DJ135" s="120"/>
      <c r="DK135" s="120"/>
      <c r="DL135" s="120"/>
      <c r="DM135" s="120"/>
      <c r="DN135" s="120"/>
      <c r="DO135" s="120"/>
      <c r="DP135" s="120"/>
      <c r="DQ135" s="120"/>
      <c r="DR135" s="120"/>
      <c r="DS135" s="120"/>
      <c r="DT135" s="120"/>
      <c r="DU135" s="120"/>
      <c r="DV135" s="120"/>
      <c r="DW135" s="120"/>
      <c r="DX135" s="120"/>
      <c r="DY135" s="120"/>
      <c r="DZ135" s="120"/>
      <c r="EA135" s="120"/>
      <c r="EB135" s="120"/>
      <c r="EC135" s="120"/>
      <c r="ED135" s="120"/>
      <c r="EE135" s="120"/>
      <c r="EF135" s="120"/>
      <c r="EG135" s="120"/>
      <c r="EH135" s="120"/>
      <c r="EI135" s="120"/>
      <c r="EJ135" s="120"/>
      <c r="EK135" s="120"/>
      <c r="EL135" s="120"/>
      <c r="EM135" s="120"/>
      <c r="EN135" s="120"/>
      <c r="EO135" s="120"/>
      <c r="EP135" s="120"/>
      <c r="EQ135" s="120"/>
      <c r="ER135" s="120"/>
      <c r="ES135" s="120"/>
      <c r="ET135" s="120"/>
      <c r="EU135" s="120"/>
      <c r="EV135" s="120"/>
      <c r="EW135" s="120"/>
      <c r="EX135" s="120"/>
      <c r="EY135" s="120"/>
      <c r="EZ135" s="120"/>
      <c r="FA135" s="120"/>
      <c r="FB135" s="120"/>
      <c r="FC135" s="120"/>
      <c r="FD135" s="120"/>
      <c r="FE135" s="120"/>
      <c r="FF135" s="120"/>
      <c r="FG135" s="120"/>
      <c r="FH135" s="120"/>
      <c r="FI135" s="120"/>
      <c r="FJ135" s="120"/>
      <c r="FK135" s="120"/>
      <c r="FL135" s="120"/>
      <c r="FM135" s="120"/>
      <c r="FN135" s="120"/>
      <c r="FO135" s="120"/>
      <c r="FP135" s="120"/>
      <c r="FQ135" s="120"/>
      <c r="FR135" s="120"/>
      <c r="FS135" s="120"/>
      <c r="FT135" s="120"/>
      <c r="FU135" s="120"/>
      <c r="FV135" s="120"/>
      <c r="FW135" s="120"/>
      <c r="FX135" s="120"/>
      <c r="FY135" s="120"/>
      <c r="FZ135" s="120"/>
      <c r="GA135" s="120"/>
      <c r="GB135" s="120"/>
      <c r="GC135" s="120"/>
      <c r="GD135" s="120"/>
      <c r="GE135" s="120"/>
      <c r="GF135" s="120"/>
      <c r="GG135" s="120"/>
      <c r="GH135" s="120"/>
      <c r="GI135" s="120"/>
      <c r="GJ135" s="120"/>
      <c r="GK135" s="120"/>
      <c r="GL135" s="120"/>
      <c r="GM135" s="120"/>
      <c r="GN135" s="120"/>
      <c r="GO135" s="120"/>
      <c r="GP135" s="120"/>
      <c r="GQ135" s="120"/>
      <c r="GR135" s="120"/>
      <c r="GS135" s="120"/>
      <c r="GT135" s="120"/>
      <c r="GU135" s="120"/>
      <c r="GV135" s="120"/>
      <c r="GW135" s="120"/>
      <c r="GX135" s="120"/>
      <c r="GY135" s="120"/>
      <c r="GZ135" s="120"/>
      <c r="HA135" s="120"/>
      <c r="HB135" s="120"/>
      <c r="HC135" s="120"/>
      <c r="HD135" s="120"/>
      <c r="HE135" s="120"/>
      <c r="HF135" s="120"/>
      <c r="HG135" s="120"/>
      <c r="HH135" s="120"/>
      <c r="HI135" s="120"/>
      <c r="HJ135" s="120"/>
      <c r="HK135" s="120"/>
      <c r="HL135" s="120"/>
      <c r="HM135" s="120"/>
    </row>
    <row r="136" s="137" customFormat="true" ht="23.25" hidden="false" customHeight="true" outlineLevel="0" collapsed="false">
      <c r="A136" s="115" t="n">
        <v>12.3</v>
      </c>
      <c r="B136" s="138" t="s">
        <v>230</v>
      </c>
      <c r="C136" s="115" t="s">
        <v>231</v>
      </c>
      <c r="D136" s="136" t="n">
        <v>160</v>
      </c>
      <c r="E136" s="139"/>
      <c r="F136" s="119" t="n">
        <f aca="false">E136*D136</f>
        <v>0</v>
      </c>
      <c r="G136" s="119"/>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c r="CN136" s="120"/>
      <c r="CO136" s="120"/>
      <c r="CP136" s="120"/>
      <c r="CQ136" s="120"/>
      <c r="CR136" s="120"/>
      <c r="CS136" s="120"/>
      <c r="CT136" s="120"/>
      <c r="CU136" s="120"/>
      <c r="CV136" s="120"/>
      <c r="CW136" s="120"/>
      <c r="CX136" s="120"/>
      <c r="CY136" s="120"/>
      <c r="CZ136" s="120"/>
      <c r="DA136" s="120"/>
      <c r="DB136" s="120"/>
      <c r="DC136" s="120"/>
      <c r="DD136" s="120"/>
      <c r="DE136" s="120"/>
      <c r="DF136" s="120"/>
      <c r="DG136" s="120"/>
      <c r="DH136" s="120"/>
      <c r="DI136" s="120"/>
      <c r="DJ136" s="120"/>
      <c r="DK136" s="120"/>
      <c r="DL136" s="120"/>
      <c r="DM136" s="120"/>
      <c r="DN136" s="120"/>
      <c r="DO136" s="120"/>
      <c r="DP136" s="120"/>
      <c r="DQ136" s="120"/>
      <c r="DR136" s="120"/>
      <c r="DS136" s="120"/>
      <c r="DT136" s="120"/>
      <c r="DU136" s="120"/>
      <c r="DV136" s="120"/>
      <c r="DW136" s="120"/>
      <c r="DX136" s="120"/>
      <c r="DY136" s="120"/>
      <c r="DZ136" s="120"/>
      <c r="EA136" s="120"/>
      <c r="EB136" s="120"/>
      <c r="EC136" s="120"/>
      <c r="ED136" s="120"/>
      <c r="EE136" s="120"/>
      <c r="EF136" s="120"/>
      <c r="EG136" s="120"/>
      <c r="EH136" s="120"/>
      <c r="EI136" s="120"/>
      <c r="EJ136" s="120"/>
      <c r="EK136" s="120"/>
      <c r="EL136" s="120"/>
      <c r="EM136" s="120"/>
      <c r="EN136" s="120"/>
      <c r="EO136" s="120"/>
      <c r="EP136" s="120"/>
      <c r="EQ136" s="120"/>
      <c r="ER136" s="120"/>
      <c r="ES136" s="120"/>
      <c r="ET136" s="120"/>
      <c r="EU136" s="120"/>
      <c r="EV136" s="120"/>
      <c r="EW136" s="120"/>
      <c r="EX136" s="120"/>
      <c r="EY136" s="120"/>
      <c r="EZ136" s="120"/>
      <c r="FA136" s="120"/>
      <c r="FB136" s="120"/>
      <c r="FC136" s="120"/>
      <c r="FD136" s="120"/>
      <c r="FE136" s="120"/>
      <c r="FF136" s="120"/>
      <c r="FG136" s="120"/>
      <c r="FH136" s="120"/>
      <c r="FI136" s="120"/>
      <c r="FJ136" s="120"/>
      <c r="FK136" s="120"/>
      <c r="FL136" s="120"/>
      <c r="FM136" s="120"/>
      <c r="FN136" s="120"/>
      <c r="FO136" s="120"/>
      <c r="FP136" s="120"/>
      <c r="FQ136" s="120"/>
      <c r="FR136" s="120"/>
      <c r="FS136" s="120"/>
      <c r="FT136" s="120"/>
      <c r="FU136" s="120"/>
      <c r="FV136" s="120"/>
      <c r="FW136" s="120"/>
      <c r="FX136" s="120"/>
      <c r="FY136" s="120"/>
      <c r="FZ136" s="120"/>
      <c r="GA136" s="120"/>
      <c r="GB136" s="120"/>
      <c r="GC136" s="120"/>
      <c r="GD136" s="120"/>
      <c r="GE136" s="120"/>
      <c r="GF136" s="120"/>
      <c r="GG136" s="120"/>
      <c r="GH136" s="120"/>
      <c r="GI136" s="120"/>
      <c r="GJ136" s="120"/>
      <c r="GK136" s="120"/>
      <c r="GL136" s="120"/>
      <c r="GM136" s="120"/>
      <c r="GN136" s="120"/>
      <c r="GO136" s="120"/>
      <c r="GP136" s="120"/>
      <c r="GQ136" s="120"/>
      <c r="GR136" s="120"/>
      <c r="GS136" s="120"/>
      <c r="GT136" s="120"/>
      <c r="GU136" s="120"/>
      <c r="GV136" s="120"/>
      <c r="GW136" s="120"/>
      <c r="GX136" s="120"/>
      <c r="GY136" s="120"/>
      <c r="GZ136" s="120"/>
      <c r="HA136" s="120"/>
      <c r="HB136" s="120"/>
      <c r="HC136" s="120"/>
      <c r="HD136" s="120"/>
      <c r="HE136" s="120"/>
      <c r="HF136" s="120"/>
      <c r="HG136" s="120"/>
      <c r="HH136" s="120"/>
      <c r="HI136" s="120"/>
      <c r="HJ136" s="120"/>
      <c r="HK136" s="120"/>
      <c r="HL136" s="120"/>
      <c r="HM136" s="120"/>
    </row>
    <row r="137" customFormat="false" ht="15" hidden="false" customHeight="false" outlineLevel="0" collapsed="false">
      <c r="A137" s="63"/>
      <c r="B137" s="130" t="s">
        <v>197</v>
      </c>
      <c r="C137" s="101"/>
      <c r="D137" s="131"/>
      <c r="E137" s="132"/>
      <c r="F137" s="133" t="n">
        <f aca="false">SUM(F134:F136)</f>
        <v>0</v>
      </c>
      <c r="G137" s="109"/>
    </row>
    <row r="138" customFormat="false" ht="15" hidden="false" customHeight="false" outlineLevel="0" collapsed="false">
      <c r="A138" s="63"/>
      <c r="B138" s="130"/>
      <c r="C138" s="101"/>
      <c r="D138" s="131"/>
      <c r="E138" s="132"/>
      <c r="F138" s="140"/>
      <c r="G138" s="109"/>
    </row>
    <row r="139" customFormat="false" ht="15" hidden="false" customHeight="false" outlineLevel="0" collapsed="false">
      <c r="A139" s="63"/>
      <c r="B139" s="64" t="s">
        <v>232</v>
      </c>
      <c r="C139" s="63"/>
      <c r="D139" s="65"/>
      <c r="E139" s="109"/>
      <c r="F139" s="141" t="n">
        <f aca="false">SUM(F16:F137)/2</f>
        <v>0</v>
      </c>
      <c r="G139" s="97"/>
    </row>
    <row r="140" s="143" customFormat="true" ht="15" hidden="false" customHeight="false" outlineLevel="0" collapsed="false">
      <c r="A140" s="142"/>
      <c r="B140" s="64" t="s">
        <v>19</v>
      </c>
      <c r="C140" s="142"/>
      <c r="D140" s="108"/>
      <c r="E140" s="108"/>
      <c r="F140" s="141" t="n">
        <f aca="false">F139*0.18</f>
        <v>0</v>
      </c>
      <c r="G140" s="87"/>
    </row>
    <row r="141" s="143" customFormat="true" ht="15" hidden="false" customHeight="false" outlineLevel="0" collapsed="false">
      <c r="A141" s="144"/>
      <c r="B141" s="64" t="s">
        <v>233</v>
      </c>
      <c r="C141" s="144"/>
      <c r="D141" s="145"/>
      <c r="E141" s="145"/>
      <c r="F141" s="141" t="n">
        <f aca="false">SUM(F139:F140)</f>
        <v>0</v>
      </c>
      <c r="G141" s="97"/>
    </row>
    <row r="142" customFormat="false" ht="15" hidden="false" customHeight="false" outlineLevel="0" collapsed="false">
      <c r="E142" s="146"/>
      <c r="F142" s="147"/>
      <c r="G142" s="148"/>
    </row>
    <row r="143" customFormat="false" ht="15" hidden="false" customHeight="false" outlineLevel="0" collapsed="false">
      <c r="E143" s="146"/>
      <c r="F143" s="149"/>
    </row>
    <row r="144" customFormat="false" ht="15" hidden="false" customHeight="false" outlineLevel="0" collapsed="false">
      <c r="E144" s="146"/>
      <c r="F144" s="149"/>
    </row>
    <row r="145" customFormat="false" ht="15" hidden="false" customHeight="false" outlineLevel="0" collapsed="false">
      <c r="E145" s="146"/>
      <c r="F145" s="149"/>
    </row>
    <row r="146" customFormat="false" ht="15" hidden="false" customHeight="false" outlineLevel="0" collapsed="false">
      <c r="E146" s="146"/>
      <c r="F146" s="149"/>
    </row>
    <row r="147" customFormat="false" ht="15" hidden="false" customHeight="false" outlineLevel="0" collapsed="false">
      <c r="E147" s="146"/>
      <c r="F147" s="149"/>
    </row>
    <row r="148" customFormat="false" ht="15" hidden="false" customHeight="false" outlineLevel="0" collapsed="false">
      <c r="E148" s="146"/>
      <c r="F148" s="149" t="n">
        <f aca="false">F141/F7</f>
        <v>0</v>
      </c>
    </row>
    <row r="149" customFormat="false" ht="15" hidden="false" customHeight="false" outlineLevel="0" collapsed="false">
      <c r="E149" s="146"/>
      <c r="F149" s="149"/>
    </row>
    <row r="150" customFormat="false" ht="15" hidden="false" customHeight="false" outlineLevel="0" collapsed="false">
      <c r="E150" s="146"/>
      <c r="F150" s="149"/>
    </row>
    <row r="151" customFormat="false" ht="15" hidden="false" customHeight="false" outlineLevel="0" collapsed="false">
      <c r="E151" s="146"/>
      <c r="F151" s="149"/>
    </row>
    <row r="152" customFormat="false" ht="15" hidden="false" customHeight="false" outlineLevel="0" collapsed="false">
      <c r="E152" s="146"/>
      <c r="F152" s="149"/>
    </row>
    <row r="153" customFormat="false" ht="15" hidden="false" customHeight="false" outlineLevel="0" collapsed="false">
      <c r="E153" s="146"/>
      <c r="F153" s="149"/>
    </row>
    <row r="154" customFormat="false" ht="15" hidden="false" customHeight="false" outlineLevel="0" collapsed="false">
      <c r="E154" s="146"/>
      <c r="F154" s="149"/>
    </row>
    <row r="155" customFormat="false" ht="15" hidden="false" customHeight="false" outlineLevel="0" collapsed="false">
      <c r="E155" s="146"/>
      <c r="F155" s="149"/>
    </row>
    <row r="156" customFormat="false" ht="15" hidden="false" customHeight="false" outlineLevel="0" collapsed="false">
      <c r="E156" s="146"/>
      <c r="F156" s="149"/>
    </row>
    <row r="157" customFormat="false" ht="15" hidden="false" customHeight="false" outlineLevel="0" collapsed="false">
      <c r="E157" s="146"/>
      <c r="F157" s="149"/>
    </row>
    <row r="158" customFormat="false" ht="15" hidden="false" customHeight="false" outlineLevel="0" collapsed="false">
      <c r="E158" s="146"/>
      <c r="F158" s="149"/>
    </row>
    <row r="159" customFormat="false" ht="15" hidden="false" customHeight="false" outlineLevel="0" collapsed="false">
      <c r="E159" s="146"/>
      <c r="F159" s="149"/>
    </row>
    <row r="160" customFormat="false" ht="15" hidden="false" customHeight="false" outlineLevel="0" collapsed="false">
      <c r="E160" s="146"/>
      <c r="F160" s="149"/>
    </row>
    <row r="161" customFormat="false" ht="15" hidden="false" customHeight="false" outlineLevel="0" collapsed="false">
      <c r="E161" s="146"/>
      <c r="F161" s="149"/>
    </row>
    <row r="162" customFormat="false" ht="15" hidden="false" customHeight="false" outlineLevel="0" collapsed="false">
      <c r="E162" s="146"/>
      <c r="F162" s="149"/>
    </row>
    <row r="163" customFormat="false" ht="15" hidden="false" customHeight="false" outlineLevel="0" collapsed="false">
      <c r="E163" s="146"/>
      <c r="F163" s="149"/>
    </row>
    <row r="164" customFormat="false" ht="15" hidden="false" customHeight="false" outlineLevel="0" collapsed="false">
      <c r="E164" s="146"/>
      <c r="F164" s="149"/>
    </row>
    <row r="165" customFormat="false" ht="15" hidden="false" customHeight="false" outlineLevel="0" collapsed="false">
      <c r="E165" s="146"/>
      <c r="F165" s="149"/>
    </row>
    <row r="166" customFormat="false" ht="15" hidden="false" customHeight="false" outlineLevel="0" collapsed="false">
      <c r="E166" s="146"/>
      <c r="F166" s="149"/>
    </row>
    <row r="167" customFormat="false" ht="15" hidden="false" customHeight="false" outlineLevel="0" collapsed="false">
      <c r="E167" s="146"/>
      <c r="F167" s="149"/>
    </row>
    <row r="168" customFormat="false" ht="15" hidden="false" customHeight="false" outlineLevel="0" collapsed="false">
      <c r="E168" s="146"/>
      <c r="F168" s="149"/>
    </row>
    <row r="169" customFormat="false" ht="15" hidden="false" customHeight="false" outlineLevel="0" collapsed="false">
      <c r="E169" s="146"/>
      <c r="F169" s="149"/>
    </row>
    <row r="170" customFormat="false" ht="15" hidden="false" customHeight="false" outlineLevel="0" collapsed="false">
      <c r="E170" s="146"/>
      <c r="F170" s="149"/>
    </row>
    <row r="171" customFormat="false" ht="15" hidden="false" customHeight="false" outlineLevel="0" collapsed="false">
      <c r="E171" s="146"/>
      <c r="F171" s="149"/>
    </row>
    <row r="172" customFormat="false" ht="15" hidden="false" customHeight="false" outlineLevel="0" collapsed="false">
      <c r="E172" s="146"/>
      <c r="F172" s="149"/>
    </row>
    <row r="173" customFormat="false" ht="15" hidden="false" customHeight="false" outlineLevel="0" collapsed="false">
      <c r="E173" s="146"/>
      <c r="F173" s="149"/>
    </row>
    <row r="174" customFormat="false" ht="15" hidden="false" customHeight="false" outlineLevel="0" collapsed="false">
      <c r="E174" s="146"/>
      <c r="F174" s="149"/>
    </row>
    <row r="175" customFormat="false" ht="15" hidden="false" customHeight="false" outlineLevel="0" collapsed="false">
      <c r="E175" s="146"/>
      <c r="F175" s="149"/>
    </row>
    <row r="176" customFormat="false" ht="15" hidden="false" customHeight="false" outlineLevel="0" collapsed="false">
      <c r="E176" s="146"/>
      <c r="F176" s="149"/>
    </row>
    <row r="177" customFormat="false" ht="15" hidden="false" customHeight="false" outlineLevel="0" collapsed="false">
      <c r="E177" s="146"/>
      <c r="F177" s="149"/>
    </row>
    <row r="178" customFormat="false" ht="15" hidden="false" customHeight="false" outlineLevel="0" collapsed="false">
      <c r="E178" s="146"/>
      <c r="F178" s="149"/>
    </row>
    <row r="179" customFormat="false" ht="15" hidden="false" customHeight="false" outlineLevel="0" collapsed="false">
      <c r="E179" s="146"/>
      <c r="F179" s="149"/>
    </row>
    <row r="180" customFormat="false" ht="15" hidden="false" customHeight="false" outlineLevel="0" collapsed="false">
      <c r="E180" s="146"/>
      <c r="F180" s="149"/>
    </row>
    <row r="181" customFormat="false" ht="15" hidden="false" customHeight="false" outlineLevel="0" collapsed="false">
      <c r="E181" s="146"/>
      <c r="F181" s="149"/>
    </row>
    <row r="182" customFormat="false" ht="15" hidden="false" customHeight="false" outlineLevel="0" collapsed="false">
      <c r="E182" s="146"/>
      <c r="F182" s="149"/>
    </row>
    <row r="183" customFormat="false" ht="15" hidden="false" customHeight="false" outlineLevel="0" collapsed="false">
      <c r="E183" s="146"/>
      <c r="F183" s="149"/>
    </row>
    <row r="184" customFormat="false" ht="15" hidden="false" customHeight="false" outlineLevel="0" collapsed="false">
      <c r="E184" s="146"/>
      <c r="F184" s="149"/>
    </row>
    <row r="185" customFormat="false" ht="15" hidden="false" customHeight="false" outlineLevel="0" collapsed="false">
      <c r="E185" s="146"/>
      <c r="F185" s="149"/>
    </row>
    <row r="186" customFormat="false" ht="15" hidden="false" customHeight="false" outlineLevel="0" collapsed="false">
      <c r="E186" s="146"/>
      <c r="F186" s="149"/>
    </row>
    <row r="187" customFormat="false" ht="15" hidden="false" customHeight="false" outlineLevel="0" collapsed="false">
      <c r="E187" s="146"/>
      <c r="F187" s="149"/>
    </row>
    <row r="188" customFormat="false" ht="15" hidden="false" customHeight="false" outlineLevel="0" collapsed="false">
      <c r="E188" s="146"/>
      <c r="F188" s="149"/>
    </row>
    <row r="189" customFormat="false" ht="15" hidden="false" customHeight="false" outlineLevel="0" collapsed="false">
      <c r="E189" s="146"/>
      <c r="F189" s="149"/>
    </row>
    <row r="190" customFormat="false" ht="15" hidden="false" customHeight="false" outlineLevel="0" collapsed="false">
      <c r="E190" s="146"/>
      <c r="F190" s="149"/>
    </row>
    <row r="191" customFormat="false" ht="15" hidden="false" customHeight="false" outlineLevel="0" collapsed="false">
      <c r="E191" s="146"/>
      <c r="F191" s="149"/>
    </row>
    <row r="192" customFormat="false" ht="15" hidden="false" customHeight="false" outlineLevel="0" collapsed="false">
      <c r="E192" s="146"/>
      <c r="F192" s="149"/>
    </row>
    <row r="193" customFormat="false" ht="15" hidden="false" customHeight="false" outlineLevel="0" collapsed="false">
      <c r="E193" s="146"/>
      <c r="F193" s="149"/>
    </row>
    <row r="194" customFormat="false" ht="15" hidden="false" customHeight="false" outlineLevel="0" collapsed="false">
      <c r="E194" s="146"/>
      <c r="F194" s="149"/>
    </row>
    <row r="195" customFormat="false" ht="15" hidden="false" customHeight="false" outlineLevel="0" collapsed="false">
      <c r="E195" s="146"/>
      <c r="F195" s="149"/>
    </row>
    <row r="196" customFormat="false" ht="15" hidden="false" customHeight="false" outlineLevel="0" collapsed="false">
      <c r="E196" s="146"/>
      <c r="F196" s="149"/>
    </row>
    <row r="197" customFormat="false" ht="15" hidden="false" customHeight="false" outlineLevel="0" collapsed="false">
      <c r="E197" s="146"/>
      <c r="F197" s="149"/>
    </row>
    <row r="198" customFormat="false" ht="15" hidden="false" customHeight="false" outlineLevel="0" collapsed="false">
      <c r="E198" s="146"/>
      <c r="F198" s="149"/>
    </row>
    <row r="199" customFormat="false" ht="15" hidden="false" customHeight="false" outlineLevel="0" collapsed="false">
      <c r="E199" s="146"/>
      <c r="F199" s="149"/>
    </row>
    <row r="200" customFormat="false" ht="15" hidden="false" customHeight="false" outlineLevel="0" collapsed="false">
      <c r="E200" s="146"/>
      <c r="F200" s="149"/>
    </row>
    <row r="201" customFormat="false" ht="15" hidden="false" customHeight="false" outlineLevel="0" collapsed="false">
      <c r="E201" s="146"/>
      <c r="F201" s="149"/>
    </row>
    <row r="202" customFormat="false" ht="15" hidden="false" customHeight="false" outlineLevel="0" collapsed="false">
      <c r="E202" s="146"/>
      <c r="F202" s="149"/>
    </row>
    <row r="203" customFormat="false" ht="15" hidden="false" customHeight="false" outlineLevel="0" collapsed="false">
      <c r="E203" s="146"/>
      <c r="F203" s="149"/>
    </row>
    <row r="204" customFormat="false" ht="15" hidden="false" customHeight="false" outlineLevel="0" collapsed="false">
      <c r="E204" s="146"/>
      <c r="F204" s="149"/>
    </row>
    <row r="205" customFormat="false" ht="15" hidden="false" customHeight="false" outlineLevel="0" collapsed="false">
      <c r="E205" s="146"/>
      <c r="F205" s="149"/>
    </row>
    <row r="206" customFormat="false" ht="15" hidden="false" customHeight="false" outlineLevel="0" collapsed="false">
      <c r="E206" s="146"/>
      <c r="F206" s="149"/>
    </row>
    <row r="207" customFormat="false" ht="15" hidden="false" customHeight="false" outlineLevel="0" collapsed="false">
      <c r="E207" s="146"/>
      <c r="F207" s="149"/>
    </row>
    <row r="208" customFormat="false" ht="15" hidden="false" customHeight="false" outlineLevel="0" collapsed="false">
      <c r="E208" s="146"/>
      <c r="F208" s="149"/>
    </row>
    <row r="209" customFormat="false" ht="15" hidden="false" customHeight="false" outlineLevel="0" collapsed="false">
      <c r="E209" s="146"/>
      <c r="F209" s="149"/>
    </row>
    <row r="210" customFormat="false" ht="15" hidden="false" customHeight="false" outlineLevel="0" collapsed="false">
      <c r="E210" s="146"/>
      <c r="F210" s="149"/>
    </row>
    <row r="211" customFormat="false" ht="15" hidden="false" customHeight="false" outlineLevel="0" collapsed="false">
      <c r="E211" s="146"/>
      <c r="F211" s="149"/>
    </row>
    <row r="212" customFormat="false" ht="15" hidden="false" customHeight="false" outlineLevel="0" collapsed="false">
      <c r="E212" s="146"/>
      <c r="F212" s="149"/>
    </row>
    <row r="213" customFormat="false" ht="15" hidden="false" customHeight="false" outlineLevel="0" collapsed="false">
      <c r="E213" s="146"/>
      <c r="F213" s="149"/>
    </row>
    <row r="214" customFormat="false" ht="15" hidden="false" customHeight="false" outlineLevel="0" collapsed="false">
      <c r="E214" s="146"/>
      <c r="F214" s="149"/>
    </row>
    <row r="215" customFormat="false" ht="15" hidden="false" customHeight="false" outlineLevel="0" collapsed="false">
      <c r="E215" s="146"/>
      <c r="F215" s="149"/>
    </row>
    <row r="216" customFormat="false" ht="15" hidden="false" customHeight="false" outlineLevel="0" collapsed="false">
      <c r="E216" s="146"/>
      <c r="F216" s="149"/>
    </row>
    <row r="217" customFormat="false" ht="15" hidden="false" customHeight="false" outlineLevel="0" collapsed="false">
      <c r="E217" s="146"/>
      <c r="F217" s="149"/>
    </row>
    <row r="218" customFormat="false" ht="15" hidden="false" customHeight="false" outlineLevel="0" collapsed="false">
      <c r="E218" s="146"/>
      <c r="F218" s="149"/>
    </row>
    <row r="219" customFormat="false" ht="15" hidden="false" customHeight="false" outlineLevel="0" collapsed="false">
      <c r="E219" s="146"/>
      <c r="F219" s="149"/>
    </row>
    <row r="220" customFormat="false" ht="15" hidden="false" customHeight="false" outlineLevel="0" collapsed="false">
      <c r="E220" s="146"/>
      <c r="F220" s="149"/>
    </row>
    <row r="221" customFormat="false" ht="15" hidden="false" customHeight="false" outlineLevel="0" collapsed="false">
      <c r="E221" s="146"/>
      <c r="F221" s="149"/>
    </row>
    <row r="222" customFormat="false" ht="15" hidden="false" customHeight="false" outlineLevel="0" collapsed="false">
      <c r="E222" s="146"/>
      <c r="F222" s="149"/>
    </row>
    <row r="223" customFormat="false" ht="15" hidden="false" customHeight="false" outlineLevel="0" collapsed="false">
      <c r="E223" s="146"/>
      <c r="F223" s="149"/>
    </row>
    <row r="224" customFormat="false" ht="15" hidden="false" customHeight="false" outlineLevel="0" collapsed="false">
      <c r="E224" s="146"/>
      <c r="F224" s="149"/>
    </row>
    <row r="225" customFormat="false" ht="15" hidden="false" customHeight="false" outlineLevel="0" collapsed="false">
      <c r="E225" s="146"/>
      <c r="F225" s="149"/>
    </row>
    <row r="226" customFormat="false" ht="15" hidden="false" customHeight="false" outlineLevel="0" collapsed="false">
      <c r="E226" s="146"/>
      <c r="F226" s="149"/>
    </row>
    <row r="227" customFormat="false" ht="15" hidden="false" customHeight="false" outlineLevel="0" collapsed="false">
      <c r="E227" s="146"/>
      <c r="F227" s="149"/>
    </row>
    <row r="228" customFormat="false" ht="15" hidden="false" customHeight="false" outlineLevel="0" collapsed="false">
      <c r="E228" s="146"/>
      <c r="F228" s="149"/>
    </row>
    <row r="229" customFormat="false" ht="15" hidden="false" customHeight="false" outlineLevel="0" collapsed="false">
      <c r="E229" s="146"/>
      <c r="F229" s="149"/>
    </row>
    <row r="230" customFormat="false" ht="15" hidden="false" customHeight="false" outlineLevel="0" collapsed="false">
      <c r="E230" s="146"/>
      <c r="F230" s="149"/>
    </row>
    <row r="231" customFormat="false" ht="15" hidden="false" customHeight="false" outlineLevel="0" collapsed="false">
      <c r="E231" s="146"/>
      <c r="F231" s="149"/>
    </row>
    <row r="232" customFormat="false" ht="15" hidden="false" customHeight="false" outlineLevel="0" collapsed="false">
      <c r="E232" s="146"/>
      <c r="F232" s="149"/>
    </row>
    <row r="233" customFormat="false" ht="15" hidden="false" customHeight="false" outlineLevel="0" collapsed="false">
      <c r="E233" s="146"/>
      <c r="F233" s="149"/>
    </row>
    <row r="234" customFormat="false" ht="15" hidden="false" customHeight="false" outlineLevel="0" collapsed="false">
      <c r="E234" s="146"/>
      <c r="F234" s="149"/>
    </row>
    <row r="235" customFormat="false" ht="15" hidden="false" customHeight="false" outlineLevel="0" collapsed="false">
      <c r="E235" s="146"/>
      <c r="F235" s="149"/>
    </row>
    <row r="236" customFormat="false" ht="15" hidden="false" customHeight="false" outlineLevel="0" collapsed="false">
      <c r="E236" s="146"/>
      <c r="F236" s="149"/>
    </row>
    <row r="237" customFormat="false" ht="15" hidden="false" customHeight="false" outlineLevel="0" collapsed="false">
      <c r="E237" s="146"/>
      <c r="F237" s="149"/>
    </row>
    <row r="238" customFormat="false" ht="15" hidden="false" customHeight="false" outlineLevel="0" collapsed="false">
      <c r="E238" s="146"/>
      <c r="F238" s="149"/>
    </row>
    <row r="239" customFormat="false" ht="15" hidden="false" customHeight="false" outlineLevel="0" collapsed="false">
      <c r="E239" s="146"/>
      <c r="F239" s="149"/>
    </row>
    <row r="240" customFormat="false" ht="15" hidden="false" customHeight="false" outlineLevel="0" collapsed="false">
      <c r="E240" s="146"/>
      <c r="F240" s="149"/>
    </row>
    <row r="241" customFormat="false" ht="15" hidden="false" customHeight="false" outlineLevel="0" collapsed="false">
      <c r="E241" s="146"/>
      <c r="F241" s="149"/>
    </row>
    <row r="242" customFormat="false" ht="15" hidden="false" customHeight="false" outlineLevel="0" collapsed="false">
      <c r="E242" s="146"/>
      <c r="F242" s="149"/>
    </row>
    <row r="243" customFormat="false" ht="15" hidden="false" customHeight="false" outlineLevel="0" collapsed="false">
      <c r="E243" s="146"/>
      <c r="F243" s="149"/>
    </row>
    <row r="244" customFormat="false" ht="15" hidden="false" customHeight="false" outlineLevel="0" collapsed="false">
      <c r="E244" s="146"/>
      <c r="F244" s="149"/>
    </row>
    <row r="245" customFormat="false" ht="15" hidden="false" customHeight="false" outlineLevel="0" collapsed="false">
      <c r="E245" s="146"/>
      <c r="F245" s="149"/>
    </row>
    <row r="246" customFormat="false" ht="15" hidden="false" customHeight="false" outlineLevel="0" collapsed="false">
      <c r="E246" s="146"/>
      <c r="F246" s="149"/>
    </row>
    <row r="247" customFormat="false" ht="15" hidden="false" customHeight="false" outlineLevel="0" collapsed="false">
      <c r="E247" s="146"/>
      <c r="F247" s="149"/>
    </row>
    <row r="248" customFormat="false" ht="15" hidden="false" customHeight="false" outlineLevel="0" collapsed="false">
      <c r="E248" s="146"/>
      <c r="F248" s="149"/>
    </row>
    <row r="249" customFormat="false" ht="15" hidden="false" customHeight="false" outlineLevel="0" collapsed="false">
      <c r="E249" s="146"/>
      <c r="F249" s="149"/>
    </row>
    <row r="250" customFormat="false" ht="15" hidden="false" customHeight="false" outlineLevel="0" collapsed="false">
      <c r="E250" s="146"/>
      <c r="F250" s="149"/>
    </row>
    <row r="251" customFormat="false" ht="15" hidden="false" customHeight="false" outlineLevel="0" collapsed="false">
      <c r="E251" s="146"/>
      <c r="F251" s="149"/>
    </row>
    <row r="252" customFormat="false" ht="15" hidden="false" customHeight="false" outlineLevel="0" collapsed="false">
      <c r="E252" s="146"/>
      <c r="F252" s="149"/>
    </row>
    <row r="253" customFormat="false" ht="15" hidden="false" customHeight="false" outlineLevel="0" collapsed="false">
      <c r="E253" s="146"/>
      <c r="F253" s="149"/>
    </row>
    <row r="254" customFormat="false" ht="15" hidden="false" customHeight="false" outlineLevel="0" collapsed="false">
      <c r="E254" s="146"/>
      <c r="F254" s="149"/>
    </row>
    <row r="255" customFormat="false" ht="15" hidden="false" customHeight="false" outlineLevel="0" collapsed="false">
      <c r="E255" s="146"/>
      <c r="F255" s="149"/>
    </row>
    <row r="256" customFormat="false" ht="15" hidden="false" customHeight="false" outlineLevel="0" collapsed="false">
      <c r="E256" s="146"/>
      <c r="F256" s="149"/>
    </row>
    <row r="257" customFormat="false" ht="15" hidden="false" customHeight="false" outlineLevel="0" collapsed="false">
      <c r="E257" s="146"/>
      <c r="F257" s="149"/>
    </row>
    <row r="258" customFormat="false" ht="15" hidden="false" customHeight="false" outlineLevel="0" collapsed="false">
      <c r="E258" s="146"/>
      <c r="F258" s="149"/>
    </row>
    <row r="259" customFormat="false" ht="15" hidden="false" customHeight="false" outlineLevel="0" collapsed="false">
      <c r="E259" s="146"/>
      <c r="F259" s="149"/>
    </row>
    <row r="260" customFormat="false" ht="15" hidden="false" customHeight="false" outlineLevel="0" collapsed="false">
      <c r="E260" s="146"/>
      <c r="F260" s="149"/>
    </row>
    <row r="261" customFormat="false" ht="15" hidden="false" customHeight="false" outlineLevel="0" collapsed="false">
      <c r="E261" s="146"/>
      <c r="F261" s="149"/>
    </row>
    <row r="262" customFormat="false" ht="15" hidden="false" customHeight="false" outlineLevel="0" collapsed="false">
      <c r="E262" s="146"/>
      <c r="F262" s="149"/>
    </row>
    <row r="263" customFormat="false" ht="15" hidden="false" customHeight="false" outlineLevel="0" collapsed="false">
      <c r="E263" s="146"/>
      <c r="F263" s="149"/>
    </row>
    <row r="264" customFormat="false" ht="15" hidden="false" customHeight="false" outlineLevel="0" collapsed="false">
      <c r="E264" s="146"/>
      <c r="F264" s="149"/>
    </row>
    <row r="265" customFormat="false" ht="15" hidden="false" customHeight="false" outlineLevel="0" collapsed="false">
      <c r="E265" s="146"/>
      <c r="F265" s="149"/>
    </row>
    <row r="266" customFormat="false" ht="15" hidden="false" customHeight="false" outlineLevel="0" collapsed="false">
      <c r="E266" s="146"/>
      <c r="F266" s="149"/>
    </row>
    <row r="267" customFormat="false" ht="15" hidden="false" customHeight="false" outlineLevel="0" collapsed="false">
      <c r="E267" s="146"/>
      <c r="F267" s="149"/>
    </row>
    <row r="268" customFormat="false" ht="15" hidden="false" customHeight="false" outlineLevel="0" collapsed="false">
      <c r="E268" s="146"/>
      <c r="F268" s="149"/>
    </row>
    <row r="269" customFormat="false" ht="15" hidden="false" customHeight="false" outlineLevel="0" collapsed="false">
      <c r="E269" s="146"/>
      <c r="F269" s="149"/>
    </row>
    <row r="270" customFormat="false" ht="15" hidden="false" customHeight="false" outlineLevel="0" collapsed="false">
      <c r="E270" s="146"/>
      <c r="F270" s="149"/>
    </row>
    <row r="271" customFormat="false" ht="15" hidden="false" customHeight="false" outlineLevel="0" collapsed="false">
      <c r="E271" s="146"/>
      <c r="F271" s="149"/>
    </row>
    <row r="272" customFormat="false" ht="15" hidden="false" customHeight="false" outlineLevel="0" collapsed="false">
      <c r="E272" s="146"/>
      <c r="F272" s="149"/>
    </row>
    <row r="273" customFormat="false" ht="15" hidden="false" customHeight="false" outlineLevel="0" collapsed="false">
      <c r="E273" s="146"/>
      <c r="F273" s="149"/>
    </row>
    <row r="274" customFormat="false" ht="15" hidden="false" customHeight="false" outlineLevel="0" collapsed="false">
      <c r="E274" s="146"/>
      <c r="F274" s="149"/>
    </row>
    <row r="275" customFormat="false" ht="15" hidden="false" customHeight="false" outlineLevel="0" collapsed="false">
      <c r="E275" s="146"/>
      <c r="F275" s="149"/>
    </row>
    <row r="276" customFormat="false" ht="15" hidden="false" customHeight="false" outlineLevel="0" collapsed="false">
      <c r="E276" s="146"/>
      <c r="F276" s="149"/>
    </row>
    <row r="277" customFormat="false" ht="15" hidden="false" customHeight="false" outlineLevel="0" collapsed="false">
      <c r="E277" s="146"/>
      <c r="F277" s="149"/>
    </row>
    <row r="278" customFormat="false" ht="15" hidden="false" customHeight="false" outlineLevel="0" collapsed="false">
      <c r="E278" s="146"/>
      <c r="F278" s="149"/>
    </row>
    <row r="279" customFormat="false" ht="15" hidden="false" customHeight="false" outlineLevel="0" collapsed="false">
      <c r="E279" s="146"/>
      <c r="F279" s="149"/>
    </row>
    <row r="280" customFormat="false" ht="15" hidden="false" customHeight="false" outlineLevel="0" collapsed="false">
      <c r="E280" s="146"/>
      <c r="F280" s="149"/>
    </row>
    <row r="281" customFormat="false" ht="15" hidden="false" customHeight="false" outlineLevel="0" collapsed="false">
      <c r="E281" s="146"/>
      <c r="F281" s="149"/>
    </row>
    <row r="282" customFormat="false" ht="15" hidden="false" customHeight="false" outlineLevel="0" collapsed="false">
      <c r="E282" s="146"/>
      <c r="F282" s="149"/>
    </row>
    <row r="283" customFormat="false" ht="15" hidden="false" customHeight="false" outlineLevel="0" collapsed="false">
      <c r="E283" s="146"/>
      <c r="F283" s="149"/>
    </row>
    <row r="284" customFormat="false" ht="15" hidden="false" customHeight="false" outlineLevel="0" collapsed="false">
      <c r="E284" s="146"/>
      <c r="F284" s="149"/>
    </row>
    <row r="285" customFormat="false" ht="15" hidden="false" customHeight="false" outlineLevel="0" collapsed="false">
      <c r="E285" s="146"/>
      <c r="F285" s="149"/>
    </row>
    <row r="286" customFormat="false" ht="15" hidden="false" customHeight="false" outlineLevel="0" collapsed="false">
      <c r="E286" s="146"/>
      <c r="F286" s="149"/>
    </row>
    <row r="287" customFormat="false" ht="15" hidden="false" customHeight="false" outlineLevel="0" collapsed="false">
      <c r="E287" s="146"/>
      <c r="F287" s="149"/>
    </row>
    <row r="288" customFormat="false" ht="15" hidden="false" customHeight="false" outlineLevel="0" collapsed="false">
      <c r="E288" s="146"/>
      <c r="F288" s="149"/>
    </row>
    <row r="289" customFormat="false" ht="15" hidden="false" customHeight="false" outlineLevel="0" collapsed="false">
      <c r="E289" s="146"/>
      <c r="F289" s="149"/>
    </row>
    <row r="290" customFormat="false" ht="15" hidden="false" customHeight="false" outlineLevel="0" collapsed="false">
      <c r="E290" s="146"/>
      <c r="F290" s="149"/>
    </row>
    <row r="291" customFormat="false" ht="15" hidden="false" customHeight="false" outlineLevel="0" collapsed="false">
      <c r="E291" s="146"/>
      <c r="F291" s="149"/>
    </row>
    <row r="292" customFormat="false" ht="15" hidden="false" customHeight="false" outlineLevel="0" collapsed="false">
      <c r="E292" s="146"/>
      <c r="F292" s="149"/>
    </row>
    <row r="293" customFormat="false" ht="15" hidden="false" customHeight="false" outlineLevel="0" collapsed="false">
      <c r="E293" s="146"/>
      <c r="F293" s="149"/>
    </row>
    <row r="294" customFormat="false" ht="15" hidden="false" customHeight="false" outlineLevel="0" collapsed="false">
      <c r="E294" s="146"/>
      <c r="F294" s="149"/>
    </row>
    <row r="295" customFormat="false" ht="15" hidden="false" customHeight="false" outlineLevel="0" collapsed="false">
      <c r="E295" s="146"/>
      <c r="F295" s="149"/>
    </row>
    <row r="296" customFormat="false" ht="15" hidden="false" customHeight="false" outlineLevel="0" collapsed="false">
      <c r="E296" s="146"/>
      <c r="F296" s="149"/>
    </row>
    <row r="297" customFormat="false" ht="15" hidden="false" customHeight="false" outlineLevel="0" collapsed="false">
      <c r="E297" s="146"/>
      <c r="F297" s="149"/>
    </row>
    <row r="298" customFormat="false" ht="15" hidden="false" customHeight="false" outlineLevel="0" collapsed="false">
      <c r="E298" s="146"/>
      <c r="F298" s="149"/>
    </row>
    <row r="299" customFormat="false" ht="15" hidden="false" customHeight="false" outlineLevel="0" collapsed="false">
      <c r="E299" s="146"/>
      <c r="F299" s="149"/>
    </row>
    <row r="300" customFormat="false" ht="15" hidden="false" customHeight="false" outlineLevel="0" collapsed="false">
      <c r="E300" s="146"/>
      <c r="F300" s="149"/>
    </row>
    <row r="301" customFormat="false" ht="15" hidden="false" customHeight="false" outlineLevel="0" collapsed="false">
      <c r="E301" s="146"/>
      <c r="F301" s="149"/>
    </row>
    <row r="302" customFormat="false" ht="15" hidden="false" customHeight="false" outlineLevel="0" collapsed="false">
      <c r="E302" s="146"/>
      <c r="F302" s="149"/>
    </row>
    <row r="303" customFormat="false" ht="15" hidden="false" customHeight="false" outlineLevel="0" collapsed="false">
      <c r="E303" s="146"/>
      <c r="F303" s="149"/>
    </row>
    <row r="304" customFormat="false" ht="15" hidden="false" customHeight="false" outlineLevel="0" collapsed="false">
      <c r="E304" s="146"/>
      <c r="F304" s="149"/>
    </row>
    <row r="305" customFormat="false" ht="15" hidden="false" customHeight="false" outlineLevel="0" collapsed="false">
      <c r="E305" s="146"/>
      <c r="F305" s="149"/>
    </row>
    <row r="306" customFormat="false" ht="15" hidden="false" customHeight="false" outlineLevel="0" collapsed="false">
      <c r="E306" s="146"/>
      <c r="F306" s="149"/>
    </row>
    <row r="307" customFormat="false" ht="15" hidden="false" customHeight="false" outlineLevel="0" collapsed="false">
      <c r="E307" s="146"/>
      <c r="F307" s="149"/>
    </row>
    <row r="308" customFormat="false" ht="15" hidden="false" customHeight="false" outlineLevel="0" collapsed="false">
      <c r="E308" s="146"/>
      <c r="F308" s="149"/>
    </row>
    <row r="309" customFormat="false" ht="15" hidden="false" customHeight="false" outlineLevel="0" collapsed="false">
      <c r="E309" s="146"/>
      <c r="F309" s="149"/>
    </row>
    <row r="310" customFormat="false" ht="15" hidden="false" customHeight="false" outlineLevel="0" collapsed="false">
      <c r="E310" s="146"/>
      <c r="F310" s="149"/>
    </row>
    <row r="311" customFormat="false" ht="15" hidden="false" customHeight="false" outlineLevel="0" collapsed="false">
      <c r="E311" s="146"/>
      <c r="F311" s="149"/>
    </row>
    <row r="312" customFormat="false" ht="15" hidden="false" customHeight="false" outlineLevel="0" collapsed="false">
      <c r="E312" s="146"/>
      <c r="F312" s="149"/>
    </row>
    <row r="313" customFormat="false" ht="15" hidden="false" customHeight="false" outlineLevel="0" collapsed="false">
      <c r="E313" s="146"/>
      <c r="F313" s="149"/>
    </row>
    <row r="314" customFormat="false" ht="15" hidden="false" customHeight="false" outlineLevel="0" collapsed="false">
      <c r="E314" s="146"/>
      <c r="F314" s="149"/>
    </row>
    <row r="315" customFormat="false" ht="15" hidden="false" customHeight="false" outlineLevel="0" collapsed="false">
      <c r="E315" s="146"/>
      <c r="F315" s="149"/>
    </row>
    <row r="316" customFormat="false" ht="15" hidden="false" customHeight="false" outlineLevel="0" collapsed="false">
      <c r="E316" s="146"/>
      <c r="F316" s="149"/>
    </row>
    <row r="317" customFormat="false" ht="15" hidden="false" customHeight="false" outlineLevel="0" collapsed="false">
      <c r="E317" s="146"/>
      <c r="F317" s="149"/>
    </row>
    <row r="318" customFormat="false" ht="15" hidden="false" customHeight="false" outlineLevel="0" collapsed="false">
      <c r="E318" s="146"/>
      <c r="F318" s="149"/>
    </row>
    <row r="319" customFormat="false" ht="15" hidden="false" customHeight="false" outlineLevel="0" collapsed="false">
      <c r="E319" s="146"/>
      <c r="F319" s="149"/>
    </row>
    <row r="320" customFormat="false" ht="15" hidden="false" customHeight="false" outlineLevel="0" collapsed="false">
      <c r="E320" s="146"/>
      <c r="F320" s="149"/>
    </row>
    <row r="321" customFormat="false" ht="15" hidden="false" customHeight="false" outlineLevel="0" collapsed="false">
      <c r="E321" s="146"/>
      <c r="F321" s="149"/>
    </row>
    <row r="322" customFormat="false" ht="15" hidden="false" customHeight="false" outlineLevel="0" collapsed="false">
      <c r="E322" s="146"/>
      <c r="F322" s="149"/>
    </row>
    <row r="323" customFormat="false" ht="15" hidden="false" customHeight="false" outlineLevel="0" collapsed="false">
      <c r="E323" s="146"/>
      <c r="F323" s="149"/>
    </row>
    <row r="324" customFormat="false" ht="15" hidden="false" customHeight="false" outlineLevel="0" collapsed="false">
      <c r="E324" s="146"/>
      <c r="F324" s="149"/>
    </row>
    <row r="325" customFormat="false" ht="15" hidden="false" customHeight="false" outlineLevel="0" collapsed="false">
      <c r="E325" s="146"/>
      <c r="F325" s="149"/>
    </row>
    <row r="326" customFormat="false" ht="15" hidden="false" customHeight="false" outlineLevel="0" collapsed="false">
      <c r="E326" s="146"/>
      <c r="F326" s="149"/>
    </row>
  </sheetData>
  <mergeCells count="8">
    <mergeCell ref="A1:G1"/>
    <mergeCell ref="A2:G2"/>
    <mergeCell ref="A117:A118"/>
    <mergeCell ref="C117:C118"/>
    <mergeCell ref="D117:D118"/>
    <mergeCell ref="E117:E118"/>
    <mergeCell ref="F117:F118"/>
    <mergeCell ref="G117:G118"/>
  </mergeCells>
  <printOptions headings="false" gridLines="false" gridLinesSet="true" horizontalCentered="false" verticalCentered="false"/>
  <pageMargins left="0.590277777777778" right="0.39375" top="0.590277777777778" bottom="0.590972222222222" header="0.511805555555555" footer="0.315277777777778"/>
  <pageSetup paperSize="9" scale="100" firstPageNumber="0" fitToWidth="1" fitToHeight="10" pageOrder="downThenOver" orientation="portrait" blackAndWhite="false" draft="false" cellComments="none" useFirstPageNumber="false" horizontalDpi="300" verticalDpi="300" copies="1"/>
  <headerFooter differentFirst="false" differentOddEven="false">
    <oddHeader/>
    <oddFooter>&amp;CPage &amp;P of &amp;N</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4:L203"/>
  <sheetViews>
    <sheetView showFormulas="false" showGridLines="true" showRowColHeaders="true" showZeros="true" rightToLeft="false" tabSelected="false" showOutlineSymbols="true" defaultGridColor="true" view="pageBreakPreview" topLeftCell="A52" colorId="64" zoomScale="100" zoomScaleNormal="100" zoomScalePageLayoutView="100" workbookViewId="0">
      <selection pane="topLeft" activeCell="B159" activeCellId="0" sqref="B159"/>
    </sheetView>
  </sheetViews>
  <sheetFormatPr defaultRowHeight="14.25" zeroHeight="false" outlineLevelRow="0" outlineLevelCol="0"/>
  <cols>
    <col collapsed="false" customWidth="true" hidden="false" outlineLevel="0" max="1" min="1" style="0" width="8.61"/>
    <col collapsed="false" customWidth="true" hidden="false" outlineLevel="0" max="2" min="2" style="0" width="19.13"/>
    <col collapsed="false" customWidth="true" hidden="false" outlineLevel="0" max="3" min="3" style="150" width="8.5"/>
    <col collapsed="false" customWidth="true" hidden="false" outlineLevel="0" max="8" min="4" style="150" width="9"/>
    <col collapsed="false" customWidth="true" hidden="false" outlineLevel="0" max="9" min="9" style="0" width="8.61"/>
    <col collapsed="false" customWidth="true" hidden="false" outlineLevel="0" max="10" min="10" style="150" width="9.12"/>
    <col collapsed="false" customWidth="true" hidden="false" outlineLevel="0" max="11" min="11" style="150" width="10.5"/>
    <col collapsed="false" customWidth="true" hidden="false" outlineLevel="0" max="12" min="12" style="150" width="9.12"/>
    <col collapsed="false" customWidth="true" hidden="false" outlineLevel="0" max="1025" min="13" style="0" width="8.61"/>
  </cols>
  <sheetData>
    <row r="4" customFormat="false" ht="14.25" hidden="false" customHeight="false" outlineLevel="0" collapsed="false">
      <c r="A4" s="151"/>
      <c r="B4" s="151"/>
      <c r="C4" s="152"/>
      <c r="D4" s="152"/>
      <c r="E4" s="152"/>
      <c r="F4" s="152"/>
      <c r="G4" s="152"/>
      <c r="H4" s="152"/>
    </row>
    <row r="5" customFormat="false" ht="15" hidden="false" customHeight="false" outlineLevel="0" collapsed="false">
      <c r="A5" s="153" t="s">
        <v>2</v>
      </c>
      <c r="B5" s="153" t="s">
        <v>234</v>
      </c>
      <c r="C5" s="154" t="s">
        <v>235</v>
      </c>
      <c r="D5" s="154" t="s">
        <v>236</v>
      </c>
      <c r="E5" s="154" t="s">
        <v>237</v>
      </c>
      <c r="F5" s="154" t="s">
        <v>238</v>
      </c>
      <c r="G5" s="154" t="s">
        <v>239</v>
      </c>
      <c r="H5" s="154" t="s">
        <v>5</v>
      </c>
    </row>
    <row r="6" customFormat="false" ht="14.25" hidden="false" customHeight="false" outlineLevel="0" collapsed="false">
      <c r="A6" s="151"/>
      <c r="B6" s="151"/>
      <c r="C6" s="152"/>
      <c r="D6" s="152"/>
      <c r="E6" s="152"/>
      <c r="F6" s="152"/>
      <c r="G6" s="152"/>
      <c r="H6" s="152"/>
    </row>
    <row r="7" customFormat="false" ht="15" hidden="false" customHeight="false" outlineLevel="0" collapsed="false">
      <c r="A7" s="151"/>
      <c r="B7" s="155" t="s">
        <v>240</v>
      </c>
      <c r="C7" s="152"/>
      <c r="D7" s="152"/>
      <c r="E7" s="152"/>
      <c r="F7" s="152"/>
      <c r="G7" s="152"/>
      <c r="H7" s="152"/>
    </row>
    <row r="8" customFormat="false" ht="15" hidden="false" customHeight="false" outlineLevel="0" collapsed="false">
      <c r="A8" s="151"/>
      <c r="B8" s="153" t="s">
        <v>241</v>
      </c>
      <c r="C8" s="152"/>
      <c r="D8" s="152"/>
      <c r="E8" s="152"/>
      <c r="F8" s="152"/>
      <c r="G8" s="152"/>
      <c r="H8" s="152"/>
    </row>
    <row r="9" customFormat="false" ht="15" hidden="false" customHeight="false" outlineLevel="0" collapsed="false">
      <c r="A9" s="151"/>
      <c r="B9" s="153" t="s">
        <v>242</v>
      </c>
      <c r="C9" s="152" t="n">
        <v>4</v>
      </c>
      <c r="D9" s="152" t="n">
        <v>54.73</v>
      </c>
      <c r="E9" s="152" t="n">
        <v>0.3</v>
      </c>
      <c r="F9" s="152" t="n">
        <v>0.45</v>
      </c>
      <c r="G9" s="152" t="n">
        <f aca="false">F9*E9*D9*C9</f>
        <v>29.5542</v>
      </c>
      <c r="H9" s="152"/>
    </row>
    <row r="10" customFormat="false" ht="14.25" hidden="false" customHeight="false" outlineLevel="0" collapsed="false">
      <c r="A10" s="151"/>
      <c r="B10" s="151"/>
      <c r="C10" s="152" t="n">
        <v>4</v>
      </c>
      <c r="D10" s="152" t="n">
        <v>46.97</v>
      </c>
      <c r="E10" s="152" t="n">
        <v>0.3</v>
      </c>
      <c r="F10" s="152" t="n">
        <v>0.45</v>
      </c>
      <c r="G10" s="152" t="n">
        <f aca="false">F10*E10*D10*C10</f>
        <v>25.3638</v>
      </c>
      <c r="H10" s="152"/>
    </row>
    <row r="11" customFormat="false" ht="14.25" hidden="false" customHeight="false" outlineLevel="0" collapsed="false">
      <c r="A11" s="151"/>
      <c r="B11" s="151"/>
      <c r="C11" s="152" t="n">
        <v>2</v>
      </c>
      <c r="D11" s="152" t="n">
        <v>32</v>
      </c>
      <c r="E11" s="152" t="n">
        <v>0.3</v>
      </c>
      <c r="F11" s="152" t="n">
        <v>0.45</v>
      </c>
      <c r="G11" s="152" t="n">
        <f aca="false">F11*E11*D11*C11</f>
        <v>8.64</v>
      </c>
      <c r="H11" s="152"/>
    </row>
    <row r="12" customFormat="false" ht="14.25" hidden="false" customHeight="false" outlineLevel="0" collapsed="false">
      <c r="A12" s="151"/>
      <c r="B12" s="151"/>
      <c r="C12" s="152" t="n">
        <v>2</v>
      </c>
      <c r="D12" s="152" t="n">
        <v>24</v>
      </c>
      <c r="E12" s="152" t="n">
        <v>0.3</v>
      </c>
      <c r="F12" s="152" t="n">
        <v>0.9</v>
      </c>
      <c r="G12" s="152" t="n">
        <f aca="false">F12*E12*D12*C12</f>
        <v>12.96</v>
      </c>
      <c r="H12" s="152"/>
    </row>
    <row r="13" customFormat="false" ht="14.25" hidden="false" customHeight="false" outlineLevel="0" collapsed="false">
      <c r="A13" s="151"/>
      <c r="B13" s="151"/>
      <c r="C13" s="152" t="n">
        <v>17</v>
      </c>
      <c r="D13" s="152" t="n">
        <v>17.3</v>
      </c>
      <c r="E13" s="152" t="n">
        <v>0.3</v>
      </c>
      <c r="F13" s="152" t="n">
        <v>0.45</v>
      </c>
      <c r="G13" s="152" t="n">
        <f aca="false">F13*E13*D13*C13</f>
        <v>39.7035</v>
      </c>
      <c r="H13" s="152"/>
    </row>
    <row r="14" customFormat="false" ht="14.25" hidden="false" customHeight="false" outlineLevel="0" collapsed="false">
      <c r="A14" s="151"/>
      <c r="B14" s="151"/>
      <c r="C14" s="152"/>
      <c r="D14" s="152"/>
      <c r="E14" s="152"/>
      <c r="F14" s="152"/>
      <c r="G14" s="152"/>
      <c r="H14" s="152"/>
    </row>
    <row r="15" customFormat="false" ht="15" hidden="false" customHeight="false" outlineLevel="0" collapsed="false">
      <c r="A15" s="151"/>
      <c r="B15" s="153" t="s">
        <v>243</v>
      </c>
      <c r="C15" s="152" t="n">
        <v>4</v>
      </c>
      <c r="D15" s="152" t="n">
        <v>54.73</v>
      </c>
      <c r="E15" s="152" t="n">
        <v>0.3</v>
      </c>
      <c r="F15" s="152" t="n">
        <v>0.45</v>
      </c>
      <c r="G15" s="152" t="n">
        <f aca="false">F15*E15*D15*C15</f>
        <v>29.5542</v>
      </c>
      <c r="H15" s="152"/>
    </row>
    <row r="16" customFormat="false" ht="14.25" hidden="false" customHeight="false" outlineLevel="0" collapsed="false">
      <c r="A16" s="151"/>
      <c r="B16" s="151"/>
      <c r="C16" s="152" t="n">
        <v>4</v>
      </c>
      <c r="D16" s="152" t="n">
        <v>46.97</v>
      </c>
      <c r="E16" s="152" t="n">
        <v>0.3</v>
      </c>
      <c r="F16" s="152" t="n">
        <v>0.45</v>
      </c>
      <c r="G16" s="152" t="n">
        <f aca="false">F16*E16*D16*C16</f>
        <v>25.3638</v>
      </c>
      <c r="H16" s="152"/>
    </row>
    <row r="17" customFormat="false" ht="14.25" hidden="false" customHeight="false" outlineLevel="0" collapsed="false">
      <c r="A17" s="151"/>
      <c r="B17" s="151"/>
      <c r="C17" s="152" t="n">
        <v>2</v>
      </c>
      <c r="D17" s="152" t="n">
        <v>32</v>
      </c>
      <c r="E17" s="152" t="n">
        <v>0.3</v>
      </c>
      <c r="F17" s="152" t="n">
        <v>0.45</v>
      </c>
      <c r="G17" s="152" t="n">
        <f aca="false">F17*E17*D17*C17</f>
        <v>8.64</v>
      </c>
      <c r="H17" s="152"/>
    </row>
    <row r="18" customFormat="false" ht="14.25" hidden="false" customHeight="false" outlineLevel="0" collapsed="false">
      <c r="A18" s="151"/>
      <c r="B18" s="151"/>
      <c r="C18" s="152" t="n">
        <v>2</v>
      </c>
      <c r="D18" s="152" t="n">
        <v>24</v>
      </c>
      <c r="E18" s="152" t="n">
        <v>0.3</v>
      </c>
      <c r="F18" s="152" t="n">
        <v>0.9</v>
      </c>
      <c r="G18" s="152" t="n">
        <f aca="false">F18*E18*D18*C18</f>
        <v>12.96</v>
      </c>
      <c r="H18" s="152"/>
    </row>
    <row r="19" customFormat="false" ht="15" hidden="false" customHeight="false" outlineLevel="0" collapsed="false">
      <c r="A19" s="151"/>
      <c r="B19" s="151"/>
      <c r="C19" s="152"/>
      <c r="D19" s="152"/>
      <c r="E19" s="152"/>
      <c r="F19" s="154" t="s">
        <v>82</v>
      </c>
      <c r="G19" s="154" t="n">
        <f aca="false">SUM(G8:G18)</f>
        <v>192.7395</v>
      </c>
      <c r="H19" s="154" t="s">
        <v>93</v>
      </c>
      <c r="I19" s="156"/>
    </row>
    <row r="20" customFormat="false" ht="14.25" hidden="false" customHeight="false" outlineLevel="0" collapsed="false">
      <c r="A20" s="151"/>
      <c r="B20" s="151"/>
      <c r="C20" s="152"/>
      <c r="D20" s="152"/>
      <c r="E20" s="152"/>
      <c r="F20" s="152"/>
      <c r="G20" s="152"/>
      <c r="H20" s="152"/>
    </row>
    <row r="21" customFormat="false" ht="15" hidden="false" customHeight="false" outlineLevel="0" collapsed="false">
      <c r="A21" s="151"/>
      <c r="B21" s="153" t="s">
        <v>244</v>
      </c>
      <c r="C21" s="152"/>
      <c r="D21" s="152"/>
      <c r="E21" s="152"/>
      <c r="F21" s="152"/>
      <c r="G21" s="152"/>
      <c r="H21" s="152"/>
    </row>
    <row r="22" customFormat="false" ht="14.25" hidden="false" customHeight="false" outlineLevel="0" collapsed="false">
      <c r="A22" s="151"/>
      <c r="B22" s="151" t="s">
        <v>245</v>
      </c>
      <c r="C22" s="152" t="n">
        <v>56</v>
      </c>
      <c r="D22" s="152" t="n">
        <v>0.3</v>
      </c>
      <c r="E22" s="152" t="n">
        <v>0.6</v>
      </c>
      <c r="F22" s="152" t="n">
        <v>3.5</v>
      </c>
      <c r="G22" s="152" t="n">
        <f aca="false">F22*E22*D22*C22</f>
        <v>35.28</v>
      </c>
      <c r="H22" s="152"/>
    </row>
    <row r="23" customFormat="false" ht="14.25" hidden="false" customHeight="false" outlineLevel="0" collapsed="false">
      <c r="A23" s="151"/>
      <c r="B23" s="151"/>
      <c r="C23" s="152" t="n">
        <v>34</v>
      </c>
      <c r="D23" s="152" t="n">
        <v>0.3</v>
      </c>
      <c r="E23" s="152" t="n">
        <v>0.3</v>
      </c>
      <c r="F23" s="152" t="n">
        <v>3.5</v>
      </c>
      <c r="G23" s="152" t="n">
        <f aca="false">F23*E23*D23*C23</f>
        <v>10.71</v>
      </c>
      <c r="H23" s="152"/>
    </row>
    <row r="24" customFormat="false" ht="14.25" hidden="false" customHeight="false" outlineLevel="0" collapsed="false">
      <c r="A24" s="151"/>
      <c r="B24" s="151"/>
      <c r="C24" s="152"/>
      <c r="D24" s="152"/>
      <c r="E24" s="152"/>
      <c r="F24" s="152"/>
      <c r="G24" s="152"/>
      <c r="H24" s="152"/>
    </row>
    <row r="25" customFormat="false" ht="14.25" hidden="false" customHeight="false" outlineLevel="0" collapsed="false">
      <c r="A25" s="151"/>
      <c r="B25" s="151" t="s">
        <v>246</v>
      </c>
      <c r="C25" s="152" t="n">
        <v>56</v>
      </c>
      <c r="D25" s="152" t="n">
        <v>0.3</v>
      </c>
      <c r="E25" s="152" t="n">
        <v>0.6</v>
      </c>
      <c r="F25" s="152" t="n">
        <v>3.5</v>
      </c>
      <c r="G25" s="152" t="n">
        <f aca="false">F25*E25*D25*C25</f>
        <v>35.28</v>
      </c>
      <c r="H25" s="152"/>
    </row>
    <row r="26" customFormat="false" ht="14.25" hidden="false" customHeight="false" outlineLevel="0" collapsed="false">
      <c r="A26" s="151"/>
      <c r="B26" s="151"/>
      <c r="C26" s="152" t="n">
        <v>34</v>
      </c>
      <c r="D26" s="152" t="n">
        <v>0.3</v>
      </c>
      <c r="E26" s="152" t="n">
        <v>0.3</v>
      </c>
      <c r="F26" s="152" t="n">
        <v>3.5</v>
      </c>
      <c r="G26" s="152" t="n">
        <f aca="false">F26*E26*D26*C26</f>
        <v>10.71</v>
      </c>
      <c r="H26" s="152"/>
    </row>
    <row r="27" customFormat="false" ht="14.25" hidden="false" customHeight="false" outlineLevel="0" collapsed="false">
      <c r="A27" s="151"/>
      <c r="B27" s="151"/>
      <c r="C27" s="152"/>
      <c r="D27" s="152"/>
      <c r="E27" s="152"/>
      <c r="F27" s="152"/>
      <c r="G27" s="152"/>
      <c r="H27" s="152"/>
    </row>
    <row r="28" customFormat="false" ht="15" hidden="false" customHeight="false" outlineLevel="0" collapsed="false">
      <c r="A28" s="151"/>
      <c r="B28" s="151"/>
      <c r="C28" s="152"/>
      <c r="D28" s="152"/>
      <c r="E28" s="152"/>
      <c r="F28" s="154" t="s">
        <v>82</v>
      </c>
      <c r="G28" s="154" t="n">
        <f aca="false">SUM(G22:G26)</f>
        <v>91.98</v>
      </c>
      <c r="H28" s="154" t="s">
        <v>93</v>
      </c>
    </row>
    <row r="29" customFormat="false" ht="14.25" hidden="false" customHeight="false" outlineLevel="0" collapsed="false">
      <c r="A29" s="151"/>
      <c r="B29" s="151"/>
      <c r="C29" s="152"/>
      <c r="D29" s="152"/>
      <c r="E29" s="152"/>
      <c r="F29" s="152"/>
      <c r="G29" s="152"/>
      <c r="H29" s="152"/>
    </row>
    <row r="30" customFormat="false" ht="15" hidden="false" customHeight="false" outlineLevel="0" collapsed="false">
      <c r="A30" s="151"/>
      <c r="B30" s="153" t="s">
        <v>247</v>
      </c>
      <c r="C30" s="152" t="n">
        <v>1</v>
      </c>
      <c r="D30" s="152" t="n">
        <v>1850</v>
      </c>
      <c r="E30" s="152"/>
      <c r="F30" s="152" t="n">
        <v>0.15</v>
      </c>
      <c r="G30" s="152" t="n">
        <f aca="false">F30*D30*C30</f>
        <v>277.5</v>
      </c>
      <c r="H30" s="152"/>
    </row>
    <row r="31" customFormat="false" ht="14.25" hidden="false" customHeight="false" outlineLevel="0" collapsed="false">
      <c r="A31" s="151"/>
      <c r="B31" s="151" t="s">
        <v>248</v>
      </c>
      <c r="C31" s="152" t="n">
        <v>2</v>
      </c>
      <c r="D31" s="152" t="n">
        <v>10</v>
      </c>
      <c r="E31" s="152" t="n">
        <v>4</v>
      </c>
      <c r="F31" s="152" t="n">
        <v>0.15</v>
      </c>
      <c r="G31" s="152" t="n">
        <f aca="false">F31*D31*C31</f>
        <v>3</v>
      </c>
      <c r="H31" s="152"/>
    </row>
    <row r="32" customFormat="false" ht="15" hidden="false" customHeight="false" outlineLevel="0" collapsed="false">
      <c r="A32" s="151"/>
      <c r="B32" s="151"/>
      <c r="C32" s="152"/>
      <c r="D32" s="152"/>
      <c r="E32" s="152"/>
      <c r="F32" s="154" t="s">
        <v>82</v>
      </c>
      <c r="G32" s="154" t="n">
        <f aca="false">SUM(G30:G31)</f>
        <v>280.5</v>
      </c>
      <c r="H32" s="154" t="s">
        <v>93</v>
      </c>
    </row>
    <row r="33" customFormat="false" ht="14.25" hidden="false" customHeight="false" outlineLevel="0" collapsed="false">
      <c r="A33" s="151"/>
      <c r="B33" s="151"/>
      <c r="C33" s="152"/>
      <c r="D33" s="152"/>
      <c r="E33" s="152"/>
      <c r="F33" s="152"/>
      <c r="G33" s="152"/>
      <c r="H33" s="152"/>
    </row>
    <row r="34" customFormat="false" ht="14.25" hidden="false" customHeight="false" outlineLevel="0" collapsed="false">
      <c r="A34" s="151"/>
      <c r="B34" s="151"/>
      <c r="C34" s="152"/>
      <c r="D34" s="152"/>
      <c r="E34" s="152"/>
      <c r="F34" s="152"/>
      <c r="G34" s="152"/>
      <c r="H34" s="152"/>
    </row>
    <row r="35" customFormat="false" ht="15" hidden="false" customHeight="false" outlineLevel="0" collapsed="false">
      <c r="A35" s="151"/>
      <c r="B35" s="153" t="s">
        <v>249</v>
      </c>
      <c r="C35" s="152"/>
      <c r="D35" s="152"/>
      <c r="E35" s="152"/>
      <c r="F35" s="152"/>
      <c r="G35" s="152"/>
      <c r="H35" s="152"/>
    </row>
    <row r="36" customFormat="false" ht="15" hidden="false" customHeight="false" outlineLevel="0" collapsed="false">
      <c r="A36" s="151"/>
      <c r="B36" s="153" t="s">
        <v>250</v>
      </c>
      <c r="C36" s="152"/>
      <c r="D36" s="152"/>
      <c r="E36" s="152"/>
      <c r="F36" s="152"/>
      <c r="G36" s="152"/>
      <c r="H36" s="152"/>
    </row>
    <row r="37" customFormat="false" ht="15" hidden="false" customHeight="false" outlineLevel="0" collapsed="false">
      <c r="A37" s="157"/>
      <c r="B37" s="151" t="s">
        <v>251</v>
      </c>
      <c r="C37" s="152" t="n">
        <v>1</v>
      </c>
      <c r="D37" s="152" t="n">
        <v>3.8</v>
      </c>
      <c r="E37" s="152" t="n">
        <v>1.52</v>
      </c>
      <c r="F37" s="152" t="n">
        <v>0.2</v>
      </c>
      <c r="G37" s="152" t="n">
        <f aca="false">F37*E37*D37*C37</f>
        <v>1.1552</v>
      </c>
      <c r="H37" s="152"/>
    </row>
    <row r="38" customFormat="false" ht="15" hidden="false" customHeight="false" outlineLevel="0" collapsed="false">
      <c r="A38" s="157"/>
      <c r="B38" s="151" t="s">
        <v>252</v>
      </c>
      <c r="C38" s="152" t="n">
        <v>1</v>
      </c>
      <c r="D38" s="152" t="n">
        <v>3.55</v>
      </c>
      <c r="E38" s="152" t="n">
        <v>1.65</v>
      </c>
      <c r="F38" s="152" t="n">
        <v>0.2</v>
      </c>
      <c r="G38" s="152" t="n">
        <f aca="false">F38*E38*D38*C38</f>
        <v>1.1715</v>
      </c>
      <c r="H38" s="152"/>
    </row>
    <row r="39" customFormat="false" ht="15" hidden="false" customHeight="false" outlineLevel="0" collapsed="false">
      <c r="A39" s="157"/>
      <c r="B39" s="151" t="s">
        <v>253</v>
      </c>
      <c r="C39" s="152" t="n">
        <v>1</v>
      </c>
      <c r="D39" s="152" t="n">
        <v>3.55</v>
      </c>
      <c r="E39" s="152" t="n">
        <v>0.2</v>
      </c>
      <c r="F39" s="152" t="n">
        <v>0.6</v>
      </c>
      <c r="G39" s="152" t="n">
        <f aca="false">F39*E39*D39*C39</f>
        <v>0.426</v>
      </c>
      <c r="H39" s="152"/>
    </row>
    <row r="40" customFormat="false" ht="15" hidden="false" customHeight="false" outlineLevel="0" collapsed="false">
      <c r="A40" s="157"/>
      <c r="B40" s="151" t="s">
        <v>254</v>
      </c>
      <c r="C40" s="152" t="n">
        <v>1</v>
      </c>
      <c r="D40" s="152" t="n">
        <v>3.54</v>
      </c>
      <c r="E40" s="152" t="n">
        <v>1.52</v>
      </c>
      <c r="F40" s="152" t="n">
        <v>0.2</v>
      </c>
      <c r="G40" s="152" t="n">
        <f aca="false">F40*E40*D40*C40</f>
        <v>1.07616</v>
      </c>
      <c r="H40" s="152"/>
    </row>
    <row r="41" customFormat="false" ht="15" hidden="false" customHeight="false" outlineLevel="0" collapsed="false">
      <c r="A41" s="157"/>
      <c r="B41" s="151" t="s">
        <v>255</v>
      </c>
      <c r="C41" s="152" t="n">
        <f aca="false">22*0.5</f>
        <v>11</v>
      </c>
      <c r="D41" s="152" t="n">
        <v>1.52</v>
      </c>
      <c r="E41" s="152" t="n">
        <v>0.3</v>
      </c>
      <c r="F41" s="152" t="n">
        <v>0.15</v>
      </c>
      <c r="G41" s="152" t="n">
        <f aca="false">F41*E41*D41*C41</f>
        <v>0.7524</v>
      </c>
      <c r="H41" s="152"/>
    </row>
    <row r="42" customFormat="false" ht="15" hidden="false" customHeight="false" outlineLevel="0" collapsed="false">
      <c r="A42" s="157"/>
      <c r="B42" s="151"/>
      <c r="C42" s="152"/>
      <c r="D42" s="152"/>
      <c r="E42" s="152"/>
      <c r="F42" s="152"/>
      <c r="G42" s="152"/>
      <c r="H42" s="152"/>
    </row>
    <row r="43" customFormat="false" ht="15" hidden="false" customHeight="false" outlineLevel="0" collapsed="false">
      <c r="A43" s="157"/>
      <c r="B43" s="153" t="s">
        <v>256</v>
      </c>
      <c r="C43" s="152"/>
      <c r="D43" s="152"/>
      <c r="E43" s="152"/>
      <c r="F43" s="152"/>
      <c r="G43" s="152"/>
      <c r="H43" s="152"/>
    </row>
    <row r="44" customFormat="false" ht="15" hidden="false" customHeight="false" outlineLevel="0" collapsed="false">
      <c r="A44" s="157"/>
      <c r="B44" s="151" t="s">
        <v>251</v>
      </c>
      <c r="C44" s="152" t="n">
        <v>1</v>
      </c>
      <c r="D44" s="152" t="n">
        <v>3.8</v>
      </c>
      <c r="E44" s="152" t="n">
        <v>1.52</v>
      </c>
      <c r="F44" s="152" t="n">
        <v>0.2</v>
      </c>
      <c r="G44" s="152" t="n">
        <f aca="false">F44*E44*D44*C44</f>
        <v>1.1552</v>
      </c>
      <c r="H44" s="152"/>
    </row>
    <row r="45" customFormat="false" ht="15" hidden="false" customHeight="false" outlineLevel="0" collapsed="false">
      <c r="A45" s="157"/>
      <c r="B45" s="151" t="s">
        <v>252</v>
      </c>
      <c r="C45" s="152" t="n">
        <v>1</v>
      </c>
      <c r="D45" s="152" t="n">
        <v>3.55</v>
      </c>
      <c r="E45" s="152" t="n">
        <v>1.65</v>
      </c>
      <c r="F45" s="152" t="n">
        <v>0.2</v>
      </c>
      <c r="G45" s="152" t="n">
        <f aca="false">F45*E45*D45*C45</f>
        <v>1.1715</v>
      </c>
      <c r="H45" s="152"/>
    </row>
    <row r="46" customFormat="false" ht="15" hidden="false" customHeight="false" outlineLevel="0" collapsed="false">
      <c r="A46" s="157"/>
      <c r="B46" s="151" t="s">
        <v>253</v>
      </c>
      <c r="C46" s="152" t="n">
        <v>1</v>
      </c>
      <c r="D46" s="152" t="n">
        <v>3.55</v>
      </c>
      <c r="E46" s="152" t="n">
        <v>0.2</v>
      </c>
      <c r="F46" s="152" t="n">
        <v>0.6</v>
      </c>
      <c r="G46" s="152" t="n">
        <f aca="false">F46*E46*D46*C46</f>
        <v>0.426</v>
      </c>
      <c r="H46" s="152"/>
    </row>
    <row r="47" customFormat="false" ht="15" hidden="false" customHeight="false" outlineLevel="0" collapsed="false">
      <c r="A47" s="157"/>
      <c r="B47" s="151" t="s">
        <v>254</v>
      </c>
      <c r="C47" s="152" t="n">
        <v>1</v>
      </c>
      <c r="D47" s="152" t="n">
        <v>3.54</v>
      </c>
      <c r="E47" s="152" t="n">
        <v>1.52</v>
      </c>
      <c r="F47" s="152" t="n">
        <v>0.2</v>
      </c>
      <c r="G47" s="152" t="n">
        <f aca="false">F47*E47*D47*C47</f>
        <v>1.07616</v>
      </c>
      <c r="H47" s="152"/>
    </row>
    <row r="48" customFormat="false" ht="15" hidden="false" customHeight="false" outlineLevel="0" collapsed="false">
      <c r="A48" s="157"/>
      <c r="B48" s="151" t="s">
        <v>255</v>
      </c>
      <c r="C48" s="152" t="n">
        <f aca="false">22*0.5</f>
        <v>11</v>
      </c>
      <c r="D48" s="152" t="n">
        <v>1.52</v>
      </c>
      <c r="E48" s="152" t="n">
        <v>0.3</v>
      </c>
      <c r="F48" s="152" t="n">
        <v>0.15</v>
      </c>
      <c r="G48" s="152" t="n">
        <f aca="false">F48*E48*D48*C48</f>
        <v>0.7524</v>
      </c>
      <c r="H48" s="152"/>
    </row>
    <row r="49" customFormat="false" ht="15" hidden="false" customHeight="false" outlineLevel="0" collapsed="false">
      <c r="A49" s="151"/>
      <c r="B49" s="151"/>
      <c r="C49" s="152"/>
      <c r="D49" s="152"/>
      <c r="E49" s="152"/>
      <c r="F49" s="154" t="s">
        <v>82</v>
      </c>
      <c r="G49" s="154" t="n">
        <f aca="false">SUM(G37:G48)</f>
        <v>9.16252</v>
      </c>
      <c r="H49" s="154" t="s">
        <v>93</v>
      </c>
    </row>
    <row r="50" customFormat="false" ht="14.25" hidden="false" customHeight="false" outlineLevel="0" collapsed="false">
      <c r="A50" s="151"/>
      <c r="B50" s="151" t="s">
        <v>257</v>
      </c>
      <c r="C50" s="152"/>
      <c r="D50" s="152"/>
      <c r="E50" s="152"/>
      <c r="F50" s="152"/>
      <c r="G50" s="152"/>
      <c r="H50" s="152"/>
    </row>
    <row r="51" customFormat="false" ht="14.25" hidden="false" customHeight="false" outlineLevel="0" collapsed="false">
      <c r="A51" s="151"/>
      <c r="B51" s="158" t="s">
        <v>245</v>
      </c>
      <c r="C51" s="152" t="n">
        <v>44</v>
      </c>
      <c r="D51" s="152" t="n">
        <v>2.1</v>
      </c>
      <c r="E51" s="152" t="n">
        <v>0.3</v>
      </c>
      <c r="F51" s="152"/>
      <c r="G51" s="152" t="n">
        <f aca="false">E51*D51*C51</f>
        <v>27.72</v>
      </c>
      <c r="H51" s="152"/>
    </row>
    <row r="52" customFormat="false" ht="14.25" hidden="false" customHeight="false" outlineLevel="0" collapsed="false">
      <c r="A52" s="151"/>
      <c r="B52" s="151"/>
      <c r="C52" s="152" t="n">
        <v>1</v>
      </c>
      <c r="D52" s="152" t="n">
        <v>15</v>
      </c>
      <c r="E52" s="152" t="n">
        <v>0.3</v>
      </c>
      <c r="F52" s="152"/>
      <c r="G52" s="152" t="n">
        <f aca="false">E52*D52*C52</f>
        <v>4.5</v>
      </c>
      <c r="H52" s="152"/>
    </row>
    <row r="53" customFormat="false" ht="14.25" hidden="false" customHeight="false" outlineLevel="0" collapsed="false">
      <c r="A53" s="151"/>
      <c r="B53" s="158" t="s">
        <v>246</v>
      </c>
      <c r="C53" s="152" t="n">
        <v>44</v>
      </c>
      <c r="D53" s="152" t="n">
        <v>2.1</v>
      </c>
      <c r="E53" s="152" t="n">
        <v>0.3</v>
      </c>
      <c r="F53" s="152"/>
      <c r="G53" s="152" t="n">
        <f aca="false">E53*D53*C53</f>
        <v>27.72</v>
      </c>
      <c r="H53" s="152"/>
    </row>
    <row r="54" customFormat="false" ht="14.25" hidden="false" customHeight="false" outlineLevel="0" collapsed="false">
      <c r="A54" s="151"/>
      <c r="B54" s="151"/>
      <c r="C54" s="152" t="n">
        <v>1</v>
      </c>
      <c r="D54" s="152" t="n">
        <v>15</v>
      </c>
      <c r="E54" s="152" t="n">
        <v>0.3</v>
      </c>
      <c r="F54" s="152"/>
      <c r="G54" s="152" t="n">
        <f aca="false">E54*D54*C54</f>
        <v>4.5</v>
      </c>
      <c r="H54" s="152"/>
    </row>
    <row r="55" customFormat="false" ht="15" hidden="false" customHeight="false" outlineLevel="0" collapsed="false">
      <c r="A55" s="151"/>
      <c r="B55" s="151"/>
      <c r="C55" s="152"/>
      <c r="D55" s="152"/>
      <c r="E55" s="152"/>
      <c r="F55" s="154" t="s">
        <v>82</v>
      </c>
      <c r="G55" s="154" t="n">
        <f aca="false">SUM(G51:G54)</f>
        <v>64.44</v>
      </c>
      <c r="H55" s="154" t="s">
        <v>79</v>
      </c>
      <c r="I55" s="156"/>
    </row>
    <row r="56" customFormat="false" ht="14.25" hidden="false" customHeight="false" outlineLevel="0" collapsed="false">
      <c r="A56" s="151"/>
      <c r="B56" s="151"/>
      <c r="C56" s="152"/>
      <c r="D56" s="152"/>
      <c r="E56" s="152"/>
      <c r="F56" s="152"/>
      <c r="G56" s="152"/>
      <c r="H56" s="152"/>
    </row>
    <row r="57" customFormat="false" ht="14.25" hidden="false" customHeight="false" outlineLevel="0" collapsed="false">
      <c r="A57" s="151"/>
      <c r="B57" s="151"/>
      <c r="C57" s="152"/>
      <c r="D57" s="152"/>
      <c r="E57" s="152"/>
      <c r="F57" s="152"/>
      <c r="G57" s="152"/>
      <c r="H57" s="152"/>
    </row>
    <row r="58" customFormat="false" ht="15" hidden="false" customHeight="false" outlineLevel="0" collapsed="false">
      <c r="A58" s="151"/>
      <c r="B58" s="153" t="s">
        <v>258</v>
      </c>
      <c r="C58" s="152"/>
      <c r="D58" s="152"/>
      <c r="E58" s="152"/>
      <c r="F58" s="152"/>
      <c r="G58" s="152"/>
      <c r="H58" s="152"/>
    </row>
    <row r="59" customFormat="false" ht="14.25" hidden="false" customHeight="false" outlineLevel="0" collapsed="false">
      <c r="A59" s="151"/>
      <c r="B59" s="151"/>
      <c r="C59" s="152" t="n">
        <v>56</v>
      </c>
      <c r="D59" s="152" t="n">
        <v>0.3</v>
      </c>
      <c r="E59" s="152" t="n">
        <v>0.6</v>
      </c>
      <c r="F59" s="152" t="n">
        <v>1.2</v>
      </c>
      <c r="G59" s="152" t="n">
        <f aca="false">F59*E59*D59*C59</f>
        <v>12.096</v>
      </c>
      <c r="H59" s="152"/>
    </row>
    <row r="60" customFormat="false" ht="14.25" hidden="false" customHeight="false" outlineLevel="0" collapsed="false">
      <c r="A60" s="151"/>
      <c r="B60" s="151"/>
      <c r="C60" s="152" t="n">
        <v>34</v>
      </c>
      <c r="D60" s="152" t="n">
        <v>0.3</v>
      </c>
      <c r="E60" s="152" t="n">
        <v>0.3</v>
      </c>
      <c r="F60" s="152" t="n">
        <v>1.2</v>
      </c>
      <c r="G60" s="152" t="n">
        <f aca="false">F60*E60*D60*C60</f>
        <v>3.672</v>
      </c>
      <c r="H60" s="152"/>
    </row>
    <row r="61" customFormat="false" ht="15" hidden="false" customHeight="false" outlineLevel="0" collapsed="false">
      <c r="A61" s="151"/>
      <c r="B61" s="151"/>
      <c r="C61" s="152"/>
      <c r="D61" s="152"/>
      <c r="E61" s="152"/>
      <c r="F61" s="154" t="s">
        <v>82</v>
      </c>
      <c r="G61" s="154" t="n">
        <f aca="false">SUM(G59:G60)</f>
        <v>15.768</v>
      </c>
      <c r="H61" s="154" t="s">
        <v>93</v>
      </c>
    </row>
    <row r="62" customFormat="false" ht="14.25" hidden="false" customHeight="false" outlineLevel="0" collapsed="false">
      <c r="A62" s="151"/>
      <c r="B62" s="151"/>
      <c r="C62" s="152"/>
      <c r="D62" s="152"/>
      <c r="E62" s="152"/>
      <c r="F62" s="152"/>
      <c r="G62" s="152"/>
      <c r="H62" s="152"/>
    </row>
    <row r="63" customFormat="false" ht="15" hidden="false" customHeight="false" outlineLevel="0" collapsed="false">
      <c r="A63" s="151"/>
      <c r="B63" s="153" t="s">
        <v>259</v>
      </c>
      <c r="C63" s="152"/>
      <c r="D63" s="152"/>
      <c r="E63" s="152"/>
      <c r="F63" s="152"/>
      <c r="G63" s="152"/>
      <c r="H63" s="152"/>
    </row>
    <row r="64" customFormat="false" ht="15" hidden="false" customHeight="false" outlineLevel="0" collapsed="false">
      <c r="A64" s="151"/>
      <c r="B64" s="153" t="s">
        <v>260</v>
      </c>
      <c r="C64" s="152"/>
      <c r="D64" s="152"/>
      <c r="E64" s="152"/>
      <c r="F64" s="152"/>
      <c r="G64" s="152"/>
      <c r="H64" s="152"/>
    </row>
    <row r="65" customFormat="false" ht="14.25" hidden="false" customHeight="false" outlineLevel="0" collapsed="false">
      <c r="A65" s="151"/>
      <c r="B65" s="0" t="s">
        <v>261</v>
      </c>
      <c r="C65" s="152" t="n">
        <v>2</v>
      </c>
      <c r="D65" s="152" t="n">
        <v>54</v>
      </c>
      <c r="E65" s="152"/>
      <c r="F65" s="152" t="n">
        <f aca="false">3.5-0.6</f>
        <v>2.9</v>
      </c>
      <c r="G65" s="152" t="n">
        <f aca="false">F65*D65*C65</f>
        <v>313.2</v>
      </c>
      <c r="H65" s="152"/>
    </row>
    <row r="66" customFormat="false" ht="14.25" hidden="false" customHeight="false" outlineLevel="0" collapsed="false">
      <c r="A66" s="151"/>
      <c r="B66" s="151"/>
      <c r="C66" s="152" t="n">
        <v>2</v>
      </c>
      <c r="D66" s="152" t="n">
        <v>46</v>
      </c>
      <c r="E66" s="152"/>
      <c r="F66" s="152" t="n">
        <f aca="false">3.5-0.6</f>
        <v>2.9</v>
      </c>
      <c r="G66" s="152" t="n">
        <f aca="false">F66*D66*C66</f>
        <v>266.8</v>
      </c>
      <c r="H66" s="152"/>
    </row>
    <row r="67" customFormat="false" ht="14.25" hidden="false" customHeight="false" outlineLevel="0" collapsed="false">
      <c r="A67" s="151"/>
      <c r="B67" s="0" t="s">
        <v>262</v>
      </c>
      <c r="C67" s="152" t="n">
        <v>2</v>
      </c>
      <c r="D67" s="152" t="n">
        <v>54</v>
      </c>
      <c r="E67" s="152"/>
      <c r="F67" s="152" t="n">
        <v>1.2</v>
      </c>
      <c r="G67" s="152" t="n">
        <f aca="false">F67*D67*C67</f>
        <v>129.6</v>
      </c>
      <c r="H67" s="152"/>
    </row>
    <row r="68" customFormat="false" ht="14.25" hidden="false" customHeight="false" outlineLevel="0" collapsed="false">
      <c r="A68" s="151"/>
      <c r="B68" s="151"/>
      <c r="C68" s="152" t="n">
        <v>2</v>
      </c>
      <c r="D68" s="152" t="n">
        <v>46</v>
      </c>
      <c r="E68" s="152"/>
      <c r="F68" s="152" t="n">
        <v>1.2</v>
      </c>
      <c r="G68" s="152" t="n">
        <f aca="false">F68*D68*C68</f>
        <v>110.4</v>
      </c>
      <c r="H68" s="152"/>
    </row>
    <row r="69" customFormat="false" ht="14.25" hidden="false" customHeight="false" outlineLevel="0" collapsed="false">
      <c r="A69" s="151"/>
      <c r="B69" s="151"/>
      <c r="C69" s="152"/>
      <c r="D69" s="152"/>
      <c r="E69" s="152"/>
      <c r="F69" s="152"/>
      <c r="G69" s="152"/>
      <c r="H69" s="152"/>
      <c r="I69" s="0" t="n">
        <f aca="false">104/3.281</f>
        <v>31.6976531545261</v>
      </c>
    </row>
    <row r="70" customFormat="false" ht="14.25" hidden="false" customHeight="false" outlineLevel="0" collapsed="false">
      <c r="A70" s="151"/>
      <c r="B70" s="0" t="s">
        <v>246</v>
      </c>
      <c r="C70" s="152" t="n">
        <v>2</v>
      </c>
      <c r="D70" s="152" t="n">
        <v>54</v>
      </c>
      <c r="E70" s="152"/>
      <c r="F70" s="152" t="n">
        <f aca="false">3.5-0.6</f>
        <v>2.9</v>
      </c>
      <c r="G70" s="152" t="n">
        <f aca="false">F70*D70*C70</f>
        <v>313.2</v>
      </c>
      <c r="H70" s="152"/>
      <c r="I70" s="0" t="n">
        <f aca="false">78/3.281</f>
        <v>23.7732398658945</v>
      </c>
    </row>
    <row r="71" customFormat="false" ht="14.25" hidden="false" customHeight="false" outlineLevel="0" collapsed="false">
      <c r="A71" s="151"/>
      <c r="B71" s="151"/>
      <c r="C71" s="152" t="n">
        <v>2</v>
      </c>
      <c r="D71" s="152" t="n">
        <v>46</v>
      </c>
      <c r="E71" s="152"/>
      <c r="F71" s="152" t="n">
        <f aca="false">3.5-0.6</f>
        <v>2.9</v>
      </c>
      <c r="G71" s="152" t="n">
        <f aca="false">F71*D71*C71</f>
        <v>266.8</v>
      </c>
      <c r="H71" s="152"/>
    </row>
    <row r="72" customFormat="false" ht="14.25" hidden="false" customHeight="false" outlineLevel="0" collapsed="false">
      <c r="A72" s="151"/>
      <c r="B72" s="0" t="s">
        <v>262</v>
      </c>
      <c r="C72" s="152" t="n">
        <v>2</v>
      </c>
      <c r="D72" s="152" t="n">
        <v>54</v>
      </c>
      <c r="E72" s="152"/>
      <c r="F72" s="152" t="n">
        <v>1.2</v>
      </c>
      <c r="G72" s="152" t="n">
        <f aca="false">F72*D72*C72</f>
        <v>129.6</v>
      </c>
      <c r="H72" s="152"/>
    </row>
    <row r="73" customFormat="false" ht="14.25" hidden="false" customHeight="false" outlineLevel="0" collapsed="false">
      <c r="A73" s="151"/>
      <c r="B73" s="151"/>
      <c r="C73" s="152" t="n">
        <v>2</v>
      </c>
      <c r="D73" s="152" t="n">
        <v>46</v>
      </c>
      <c r="E73" s="152"/>
      <c r="F73" s="152" t="n">
        <v>1.2</v>
      </c>
      <c r="G73" s="152" t="n">
        <f aca="false">F73*D73*C73</f>
        <v>110.4</v>
      </c>
      <c r="H73" s="152"/>
    </row>
    <row r="74" customFormat="false" ht="14.25" hidden="false" customHeight="false" outlineLevel="0" collapsed="false">
      <c r="A74" s="151"/>
      <c r="B74" s="151"/>
      <c r="C74" s="152" t="n">
        <v>2</v>
      </c>
      <c r="D74" s="152" t="n">
        <v>31</v>
      </c>
      <c r="E74" s="152"/>
      <c r="F74" s="152" t="n">
        <v>1.2</v>
      </c>
      <c r="G74" s="152" t="n">
        <f aca="false">F74*D74*C74</f>
        <v>74.4</v>
      </c>
      <c r="H74" s="152"/>
    </row>
    <row r="75" customFormat="false" ht="14.25" hidden="false" customHeight="false" outlineLevel="0" collapsed="false">
      <c r="A75" s="151"/>
      <c r="B75" s="151"/>
      <c r="C75" s="152" t="n">
        <v>2</v>
      </c>
      <c r="D75" s="152" t="n">
        <v>28</v>
      </c>
      <c r="E75" s="152"/>
      <c r="F75" s="152" t="n">
        <v>1.2</v>
      </c>
      <c r="G75" s="152" t="n">
        <f aca="false">F75*D75*C75</f>
        <v>67.2</v>
      </c>
      <c r="H75" s="152"/>
    </row>
    <row r="76" customFormat="false" ht="14.25" hidden="false" customHeight="false" outlineLevel="0" collapsed="false">
      <c r="A76" s="151"/>
      <c r="B76" s="151"/>
      <c r="C76" s="152" t="n">
        <v>-32</v>
      </c>
      <c r="D76" s="152" t="n">
        <v>1.8</v>
      </c>
      <c r="E76" s="152"/>
      <c r="F76" s="152" t="n">
        <v>1.2</v>
      </c>
      <c r="G76" s="152" t="n">
        <f aca="false">F76*D76*C76</f>
        <v>-69.12</v>
      </c>
      <c r="H76" s="152"/>
    </row>
    <row r="77" customFormat="false" ht="15" hidden="false" customHeight="false" outlineLevel="0" collapsed="false">
      <c r="A77" s="151"/>
      <c r="B77" s="151"/>
      <c r="C77" s="152"/>
      <c r="D77" s="152"/>
      <c r="E77" s="152"/>
      <c r="F77" s="154" t="s">
        <v>82</v>
      </c>
      <c r="G77" s="154" t="n">
        <f aca="false">SUM(G65:G76)</f>
        <v>1712.48</v>
      </c>
      <c r="H77" s="154" t="s">
        <v>79</v>
      </c>
    </row>
    <row r="78" customFormat="false" ht="14.25" hidden="false" customHeight="false" outlineLevel="0" collapsed="false">
      <c r="A78" s="151"/>
      <c r="B78" s="151"/>
      <c r="C78" s="152"/>
      <c r="D78" s="152"/>
      <c r="E78" s="152"/>
      <c r="F78" s="152"/>
      <c r="G78" s="152"/>
      <c r="H78" s="152"/>
    </row>
    <row r="79" customFormat="false" ht="15" hidden="false" customHeight="false" outlineLevel="0" collapsed="false">
      <c r="A79" s="151"/>
      <c r="B79" s="153" t="s">
        <v>263</v>
      </c>
      <c r="C79" s="152"/>
      <c r="D79" s="152"/>
      <c r="E79" s="152"/>
      <c r="F79" s="152"/>
      <c r="G79" s="152"/>
      <c r="H79" s="152"/>
    </row>
    <row r="80" customFormat="false" ht="14.25" hidden="false" customHeight="false" outlineLevel="0" collapsed="false">
      <c r="A80" s="151"/>
      <c r="B80" s="151"/>
      <c r="C80" s="152" t="n">
        <v>27</v>
      </c>
      <c r="D80" s="152" t="n">
        <v>7.3</v>
      </c>
      <c r="E80" s="152"/>
      <c r="F80" s="152" t="n">
        <v>2.9</v>
      </c>
      <c r="G80" s="152" t="n">
        <f aca="false">F80*D80*C80</f>
        <v>571.59</v>
      </c>
      <c r="H80" s="152"/>
    </row>
    <row r="81" customFormat="false" ht="14.25" hidden="false" customHeight="false" outlineLevel="0" collapsed="false">
      <c r="A81" s="151"/>
      <c r="B81" s="151"/>
      <c r="C81" s="152" t="n">
        <v>16</v>
      </c>
      <c r="D81" s="152" t="n">
        <v>7.3</v>
      </c>
      <c r="E81" s="152"/>
      <c r="F81" s="152" t="n">
        <v>2.9</v>
      </c>
      <c r="G81" s="152" t="n">
        <f aca="false">F81*D81*C81</f>
        <v>338.72</v>
      </c>
      <c r="H81" s="152"/>
    </row>
    <row r="82" customFormat="false" ht="14.25" hidden="false" customHeight="false" outlineLevel="0" collapsed="false">
      <c r="A82" s="151"/>
      <c r="B82" s="151"/>
      <c r="C82" s="152" t="n">
        <f aca="false">28/2</f>
        <v>14</v>
      </c>
      <c r="D82" s="152" t="n">
        <v>3.5</v>
      </c>
      <c r="E82" s="152"/>
      <c r="F82" s="152" t="n">
        <v>1.35</v>
      </c>
      <c r="G82" s="152" t="n">
        <f aca="false">F82*D82*C82</f>
        <v>66.15</v>
      </c>
      <c r="H82" s="152"/>
    </row>
    <row r="83" customFormat="false" ht="14.25" hidden="false" customHeight="false" outlineLevel="0" collapsed="false">
      <c r="A83" s="151"/>
      <c r="B83" s="151" t="s">
        <v>264</v>
      </c>
      <c r="C83" s="152" t="n">
        <v>-23</v>
      </c>
      <c r="D83" s="152" t="n">
        <v>1.2</v>
      </c>
      <c r="E83" s="152"/>
      <c r="F83" s="152" t="n">
        <v>2.9</v>
      </c>
      <c r="G83" s="152" t="n">
        <f aca="false">F83*D83*C83</f>
        <v>-80.04</v>
      </c>
      <c r="H83" s="152"/>
    </row>
    <row r="84" customFormat="false" ht="14.25" hidden="false" customHeight="false" outlineLevel="0" collapsed="false">
      <c r="A84" s="151"/>
      <c r="B84" s="151"/>
      <c r="C84" s="152" t="n">
        <v>-16</v>
      </c>
      <c r="D84" s="152" t="n">
        <v>1.8</v>
      </c>
      <c r="E84" s="152"/>
      <c r="F84" s="152" t="n">
        <v>1.5</v>
      </c>
      <c r="G84" s="152" t="n">
        <f aca="false">F84*D84*C84</f>
        <v>-43.2</v>
      </c>
      <c r="H84" s="152"/>
    </row>
    <row r="85" customFormat="false" ht="14.25" hidden="false" customHeight="false" outlineLevel="0" collapsed="false">
      <c r="A85" s="151"/>
      <c r="B85" s="151"/>
      <c r="C85" s="152" t="n">
        <v>-16</v>
      </c>
      <c r="D85" s="152" t="n">
        <v>2</v>
      </c>
      <c r="E85" s="152"/>
      <c r="F85" s="152" t="n">
        <v>1.5</v>
      </c>
      <c r="G85" s="152" t="n">
        <f aca="false">F85*D85*C85</f>
        <v>-48</v>
      </c>
      <c r="H85" s="152"/>
    </row>
    <row r="86" customFormat="false" ht="15" hidden="false" customHeight="false" outlineLevel="0" collapsed="false">
      <c r="A86" s="151"/>
      <c r="B86" s="151"/>
      <c r="C86" s="152"/>
      <c r="D86" s="152"/>
      <c r="E86" s="152"/>
      <c r="F86" s="154" t="s">
        <v>82</v>
      </c>
      <c r="G86" s="154" t="n">
        <f aca="false">SUM(G80:G85)</f>
        <v>805.22</v>
      </c>
      <c r="H86" s="154" t="s">
        <v>79</v>
      </c>
    </row>
    <row r="87" customFormat="false" ht="14.25" hidden="false" customHeight="false" outlineLevel="0" collapsed="false">
      <c r="A87" s="151"/>
      <c r="B87" s="151"/>
      <c r="C87" s="152"/>
      <c r="D87" s="152"/>
      <c r="E87" s="152"/>
      <c r="F87" s="152"/>
      <c r="G87" s="152"/>
      <c r="H87" s="152"/>
    </row>
    <row r="88" customFormat="false" ht="15" hidden="false" customHeight="false" outlineLevel="0" collapsed="false">
      <c r="A88" s="151"/>
      <c r="B88" s="153" t="s">
        <v>265</v>
      </c>
      <c r="C88" s="152"/>
      <c r="D88" s="152"/>
      <c r="E88" s="152"/>
      <c r="F88" s="152"/>
      <c r="G88" s="152"/>
      <c r="H88" s="152"/>
    </row>
    <row r="89" customFormat="false" ht="15" hidden="false" customHeight="false" outlineLevel="0" collapsed="false">
      <c r="A89" s="151"/>
      <c r="B89" s="159" t="s">
        <v>261</v>
      </c>
      <c r="C89" s="152"/>
      <c r="D89" s="152"/>
      <c r="E89" s="152"/>
      <c r="F89" s="152"/>
      <c r="G89" s="152"/>
      <c r="H89" s="152"/>
    </row>
    <row r="90" customFormat="false" ht="15" hidden="false" customHeight="false" outlineLevel="0" collapsed="false">
      <c r="A90" s="151"/>
      <c r="B90" s="159" t="s">
        <v>266</v>
      </c>
      <c r="C90" s="152" t="n">
        <v>1</v>
      </c>
      <c r="D90" s="152" t="n">
        <f aca="false">21.5/3.281</f>
        <v>6.55288021944529</v>
      </c>
      <c r="E90" s="152"/>
      <c r="F90" s="152" t="n">
        <v>2.4</v>
      </c>
      <c r="G90" s="152" t="n">
        <f aca="false">F90*D90*C90</f>
        <v>15.7269125266687</v>
      </c>
      <c r="H90" s="152"/>
    </row>
    <row r="91" customFormat="false" ht="15" hidden="false" customHeight="false" outlineLevel="0" collapsed="false">
      <c r="A91" s="151"/>
      <c r="B91" s="159"/>
      <c r="C91" s="152" t="n">
        <v>1</v>
      </c>
      <c r="D91" s="152" t="n">
        <f aca="false">16.5/3.281</f>
        <v>5.02895458701615</v>
      </c>
      <c r="E91" s="152"/>
      <c r="F91" s="152" t="n">
        <v>2.4</v>
      </c>
      <c r="G91" s="152" t="n">
        <f aca="false">F91*D91*C91</f>
        <v>12.0694910088388</v>
      </c>
      <c r="H91" s="152"/>
    </row>
    <row r="92" customFormat="false" ht="15" hidden="false" customHeight="false" outlineLevel="0" collapsed="false">
      <c r="A92" s="151"/>
      <c r="B92" s="159"/>
      <c r="C92" s="152" t="n">
        <v>11</v>
      </c>
      <c r="D92" s="152" t="n">
        <f aca="false">4.2/3.281</f>
        <v>1.28009753124048</v>
      </c>
      <c r="E92" s="152"/>
      <c r="F92" s="152" t="n">
        <v>2.4</v>
      </c>
      <c r="G92" s="152" t="n">
        <f aca="false">F92*D92*C92</f>
        <v>33.7945748247485</v>
      </c>
      <c r="H92" s="152"/>
    </row>
    <row r="93" customFormat="false" ht="15" hidden="false" customHeight="false" outlineLevel="0" collapsed="false">
      <c r="A93" s="151"/>
      <c r="B93" s="159" t="s">
        <v>267</v>
      </c>
      <c r="C93" s="152" t="n">
        <v>1</v>
      </c>
      <c r="D93" s="152" t="n">
        <f aca="false">14.5/3.281</f>
        <v>4.4193843340445</v>
      </c>
      <c r="E93" s="152"/>
      <c r="F93" s="152" t="n">
        <v>2.4</v>
      </c>
      <c r="G93" s="152" t="n">
        <f aca="false">F93*D93*C93</f>
        <v>10.6065224017068</v>
      </c>
      <c r="H93" s="152"/>
    </row>
    <row r="94" customFormat="false" ht="15" hidden="false" customHeight="false" outlineLevel="0" collapsed="false">
      <c r="A94" s="151"/>
      <c r="B94" s="159"/>
      <c r="C94" s="152" t="n">
        <v>1</v>
      </c>
      <c r="D94" s="152" t="n">
        <f aca="false">18/3.281</f>
        <v>5.4861322767449</v>
      </c>
      <c r="E94" s="152"/>
      <c r="F94" s="152" t="n">
        <v>2.4</v>
      </c>
      <c r="G94" s="152" t="n">
        <f aca="false">F94*D94*C94</f>
        <v>13.1667174641877</v>
      </c>
      <c r="H94" s="152"/>
    </row>
    <row r="95" customFormat="false" ht="15" hidden="false" customHeight="false" outlineLevel="0" collapsed="false">
      <c r="A95" s="151"/>
      <c r="B95" s="159"/>
      <c r="C95" s="152" t="n">
        <v>8</v>
      </c>
      <c r="D95" s="152" t="n">
        <f aca="false">4.5/3.281</f>
        <v>1.37153306918622</v>
      </c>
      <c r="E95" s="152"/>
      <c r="F95" s="152" t="n">
        <v>2.4</v>
      </c>
      <c r="G95" s="152" t="n">
        <f aca="false">F95*D95*C95</f>
        <v>26.3334349283755</v>
      </c>
      <c r="H95" s="152"/>
    </row>
    <row r="96" customFormat="false" ht="15" hidden="false" customHeight="false" outlineLevel="0" collapsed="false">
      <c r="A96" s="151"/>
      <c r="B96" s="159" t="s">
        <v>268</v>
      </c>
      <c r="C96" s="152" t="n">
        <v>1</v>
      </c>
      <c r="D96" s="152" t="n">
        <f aca="false">18.5/3.281</f>
        <v>5.63852483998781</v>
      </c>
      <c r="E96" s="152"/>
      <c r="F96" s="152" t="n">
        <v>2.4</v>
      </c>
      <c r="G96" s="152" t="n">
        <f aca="false">F96*D96*C96</f>
        <v>13.5324596159707</v>
      </c>
      <c r="H96" s="152"/>
    </row>
    <row r="97" customFormat="false" ht="15" hidden="false" customHeight="false" outlineLevel="0" collapsed="false">
      <c r="A97" s="151"/>
      <c r="B97" s="159"/>
      <c r="C97" s="152" t="n">
        <v>5</v>
      </c>
      <c r="D97" s="152" t="n">
        <f aca="false">4.5/3.281</f>
        <v>1.37153306918622</v>
      </c>
      <c r="E97" s="152"/>
      <c r="F97" s="152" t="n">
        <v>2.4</v>
      </c>
      <c r="G97" s="152" t="n">
        <f aca="false">F97*D97*C97</f>
        <v>16.4583968302347</v>
      </c>
      <c r="H97" s="152"/>
    </row>
    <row r="98" customFormat="false" ht="15" hidden="false" customHeight="false" outlineLevel="0" collapsed="false">
      <c r="A98" s="151"/>
      <c r="B98" s="159" t="s">
        <v>269</v>
      </c>
      <c r="C98" s="152" t="n">
        <v>-20</v>
      </c>
      <c r="D98" s="152" t="n">
        <v>0.75</v>
      </c>
      <c r="E98" s="152"/>
      <c r="F98" s="152" t="n">
        <v>2.1</v>
      </c>
      <c r="G98" s="152" t="n">
        <f aca="false">F98*D98*C98</f>
        <v>-31.5</v>
      </c>
      <c r="H98" s="152"/>
    </row>
    <row r="99" customFormat="false" ht="15" hidden="false" customHeight="false" outlineLevel="0" collapsed="false">
      <c r="A99" s="151"/>
      <c r="B99" s="159"/>
      <c r="C99" s="152"/>
      <c r="D99" s="152"/>
      <c r="E99" s="152"/>
      <c r="F99" s="152"/>
      <c r="G99" s="152"/>
      <c r="H99" s="152"/>
    </row>
    <row r="100" customFormat="false" ht="15" hidden="false" customHeight="false" outlineLevel="0" collapsed="false">
      <c r="A100" s="151"/>
      <c r="B100" s="159" t="s">
        <v>246</v>
      </c>
      <c r="C100" s="152"/>
      <c r="D100" s="152"/>
      <c r="E100" s="152"/>
      <c r="F100" s="152"/>
      <c r="G100" s="152"/>
      <c r="H100" s="152"/>
    </row>
    <row r="101" customFormat="false" ht="15" hidden="false" customHeight="false" outlineLevel="0" collapsed="false">
      <c r="A101" s="151"/>
      <c r="B101" s="159" t="s">
        <v>266</v>
      </c>
      <c r="C101" s="152" t="n">
        <v>1</v>
      </c>
      <c r="D101" s="152" t="n">
        <f aca="false">21.5/3.281</f>
        <v>6.55288021944529</v>
      </c>
      <c r="E101" s="152"/>
      <c r="F101" s="152" t="n">
        <v>2.4</v>
      </c>
      <c r="G101" s="152" t="n">
        <f aca="false">F101*D101*C101</f>
        <v>15.7269125266687</v>
      </c>
      <c r="H101" s="152"/>
    </row>
    <row r="102" customFormat="false" ht="15" hidden="false" customHeight="false" outlineLevel="0" collapsed="false">
      <c r="A102" s="151"/>
      <c r="B102" s="159"/>
      <c r="C102" s="152" t="n">
        <v>1</v>
      </c>
      <c r="D102" s="152" t="n">
        <f aca="false">16.5/3.281</f>
        <v>5.02895458701615</v>
      </c>
      <c r="E102" s="152"/>
      <c r="F102" s="152" t="n">
        <v>2.4</v>
      </c>
      <c r="G102" s="152" t="n">
        <f aca="false">F102*D102*C102</f>
        <v>12.0694910088388</v>
      </c>
      <c r="H102" s="152"/>
    </row>
    <row r="103" customFormat="false" ht="15" hidden="false" customHeight="false" outlineLevel="0" collapsed="false">
      <c r="A103" s="151"/>
      <c r="B103" s="159"/>
      <c r="C103" s="152" t="n">
        <v>11</v>
      </c>
      <c r="D103" s="152" t="n">
        <f aca="false">4.2/3.281</f>
        <v>1.28009753124048</v>
      </c>
      <c r="E103" s="152"/>
      <c r="F103" s="152" t="n">
        <v>2.4</v>
      </c>
      <c r="G103" s="152" t="n">
        <f aca="false">F103*D103*C103</f>
        <v>33.7945748247485</v>
      </c>
      <c r="H103" s="152"/>
    </row>
    <row r="104" customFormat="false" ht="15" hidden="false" customHeight="false" outlineLevel="0" collapsed="false">
      <c r="A104" s="151"/>
      <c r="B104" s="159" t="s">
        <v>267</v>
      </c>
      <c r="C104" s="152" t="n">
        <v>1</v>
      </c>
      <c r="D104" s="152" t="n">
        <f aca="false">14.5/3.281</f>
        <v>4.4193843340445</v>
      </c>
      <c r="E104" s="152"/>
      <c r="F104" s="152" t="n">
        <v>2.4</v>
      </c>
      <c r="G104" s="152" t="n">
        <f aca="false">F104*D104*C104</f>
        <v>10.6065224017068</v>
      </c>
      <c r="H104" s="152"/>
    </row>
    <row r="105" customFormat="false" ht="15" hidden="false" customHeight="false" outlineLevel="0" collapsed="false">
      <c r="A105" s="151"/>
      <c r="B105" s="159"/>
      <c r="C105" s="152" t="n">
        <v>1</v>
      </c>
      <c r="D105" s="152" t="n">
        <f aca="false">18/3.281</f>
        <v>5.4861322767449</v>
      </c>
      <c r="E105" s="152"/>
      <c r="F105" s="152" t="n">
        <v>2.4</v>
      </c>
      <c r="G105" s="152" t="n">
        <f aca="false">F105*D105*C105</f>
        <v>13.1667174641877</v>
      </c>
      <c r="H105" s="152"/>
    </row>
    <row r="106" customFormat="false" ht="15" hidden="false" customHeight="false" outlineLevel="0" collapsed="false">
      <c r="A106" s="151"/>
      <c r="B106" s="159"/>
      <c r="C106" s="152" t="n">
        <v>8</v>
      </c>
      <c r="D106" s="152" t="n">
        <f aca="false">4.5/3.281</f>
        <v>1.37153306918622</v>
      </c>
      <c r="E106" s="152"/>
      <c r="F106" s="152" t="n">
        <v>2.4</v>
      </c>
      <c r="G106" s="152" t="n">
        <f aca="false">F106*D106*C106</f>
        <v>26.3334349283755</v>
      </c>
      <c r="H106" s="152"/>
    </row>
    <row r="107" customFormat="false" ht="15" hidden="false" customHeight="false" outlineLevel="0" collapsed="false">
      <c r="A107" s="151"/>
      <c r="B107" s="159" t="s">
        <v>268</v>
      </c>
      <c r="C107" s="152" t="n">
        <v>1</v>
      </c>
      <c r="D107" s="152" t="n">
        <f aca="false">18.5/3.281</f>
        <v>5.63852483998781</v>
      </c>
      <c r="E107" s="152"/>
      <c r="F107" s="152" t="n">
        <v>2.4</v>
      </c>
      <c r="G107" s="152" t="n">
        <f aca="false">F107*D107*C107</f>
        <v>13.5324596159707</v>
      </c>
      <c r="H107" s="152"/>
    </row>
    <row r="108" customFormat="false" ht="15" hidden="false" customHeight="false" outlineLevel="0" collapsed="false">
      <c r="A108" s="151"/>
      <c r="B108" s="159"/>
      <c r="C108" s="152" t="n">
        <v>5</v>
      </c>
      <c r="D108" s="152" t="n">
        <f aca="false">4.5/3.281</f>
        <v>1.37153306918622</v>
      </c>
      <c r="E108" s="152"/>
      <c r="F108" s="152" t="n">
        <v>2.4</v>
      </c>
      <c r="G108" s="152" t="n">
        <f aca="false">F108*D108*C108</f>
        <v>16.4583968302347</v>
      </c>
      <c r="H108" s="152"/>
    </row>
    <row r="109" customFormat="false" ht="15" hidden="false" customHeight="false" outlineLevel="0" collapsed="false">
      <c r="A109" s="151"/>
      <c r="B109" s="159" t="s">
        <v>269</v>
      </c>
      <c r="C109" s="152" t="n">
        <v>-20</v>
      </c>
      <c r="D109" s="152" t="n">
        <v>0.75</v>
      </c>
      <c r="E109" s="152"/>
      <c r="F109" s="152" t="n">
        <v>2.1</v>
      </c>
      <c r="G109" s="152" t="n">
        <f aca="false">F109*D109*C109</f>
        <v>-31.5</v>
      </c>
      <c r="H109" s="152"/>
    </row>
    <row r="110" customFormat="false" ht="15.75" hidden="false" customHeight="false" outlineLevel="0" collapsed="false">
      <c r="A110" s="151"/>
      <c r="B110" s="160" t="s">
        <v>82</v>
      </c>
      <c r="C110" s="152"/>
      <c r="D110" s="152"/>
      <c r="E110" s="152"/>
      <c r="F110" s="152"/>
      <c r="G110" s="161" t="n">
        <f aca="false">SUM(G90:G109)</f>
        <v>220.377019201463</v>
      </c>
      <c r="I110" s="0" t="s">
        <v>79</v>
      </c>
    </row>
    <row r="111" customFormat="false" ht="14.25" hidden="false" customHeight="false" outlineLevel="0" collapsed="false">
      <c r="A111" s="151"/>
      <c r="B111" s="151"/>
      <c r="C111" s="152"/>
      <c r="D111" s="152"/>
      <c r="E111" s="152"/>
      <c r="F111" s="152"/>
      <c r="G111" s="152"/>
      <c r="H111" s="152"/>
    </row>
    <row r="112" customFormat="false" ht="14.25" hidden="false" customHeight="false" outlineLevel="0" collapsed="false">
      <c r="A112" s="151"/>
      <c r="B112" s="151"/>
      <c r="C112" s="152"/>
      <c r="D112" s="152"/>
      <c r="E112" s="152"/>
      <c r="F112" s="152"/>
      <c r="G112" s="152"/>
      <c r="H112" s="152"/>
    </row>
    <row r="113" customFormat="false" ht="15" hidden="false" customHeight="false" outlineLevel="0" collapsed="false">
      <c r="A113" s="151"/>
      <c r="B113" s="153" t="s">
        <v>270</v>
      </c>
      <c r="C113" s="152"/>
      <c r="D113" s="152"/>
      <c r="E113" s="152"/>
      <c r="F113" s="152"/>
      <c r="G113" s="152"/>
      <c r="H113" s="152"/>
    </row>
    <row r="114" customFormat="false" ht="15" hidden="false" customHeight="false" outlineLevel="0" collapsed="false">
      <c r="A114" s="151"/>
      <c r="B114" s="153" t="s">
        <v>245</v>
      </c>
      <c r="C114" s="152"/>
      <c r="D114" s="152"/>
      <c r="E114" s="152"/>
      <c r="F114" s="152"/>
      <c r="G114" s="152"/>
      <c r="H114" s="152"/>
    </row>
    <row r="115" customFormat="false" ht="15" hidden="false" customHeight="false" outlineLevel="0" collapsed="false">
      <c r="A115" s="151"/>
      <c r="B115" s="151" t="s">
        <v>271</v>
      </c>
      <c r="C115" s="152"/>
      <c r="D115" s="152"/>
      <c r="E115" s="152"/>
      <c r="F115" s="154" t="s">
        <v>82</v>
      </c>
      <c r="G115" s="154" t="n">
        <v>1900</v>
      </c>
      <c r="H115" s="154" t="s">
        <v>79</v>
      </c>
      <c r="K115" s="150" t="n">
        <v>28000</v>
      </c>
    </row>
    <row r="116" customFormat="false" ht="15" hidden="false" customHeight="false" outlineLevel="0" collapsed="false">
      <c r="A116" s="151"/>
      <c r="B116" s="151"/>
      <c r="C116" s="152"/>
      <c r="D116" s="152"/>
      <c r="E116" s="152"/>
      <c r="F116" s="154"/>
      <c r="G116" s="154"/>
      <c r="H116" s="154"/>
    </row>
    <row r="117" customFormat="false" ht="15" hidden="false" customHeight="false" outlineLevel="0" collapsed="false">
      <c r="A117" s="151"/>
      <c r="B117" s="153" t="s">
        <v>272</v>
      </c>
      <c r="C117" s="152"/>
      <c r="D117" s="152"/>
      <c r="E117" s="152"/>
      <c r="F117" s="154"/>
      <c r="G117" s="154"/>
      <c r="H117" s="154"/>
    </row>
    <row r="118" customFormat="false" ht="15" hidden="false" customHeight="false" outlineLevel="0" collapsed="false">
      <c r="A118" s="151"/>
      <c r="B118" s="153" t="s">
        <v>245</v>
      </c>
      <c r="C118" s="152"/>
      <c r="D118" s="152"/>
      <c r="E118" s="152"/>
      <c r="F118" s="152"/>
      <c r="G118" s="152"/>
      <c r="H118" s="152"/>
      <c r="K118" s="150" t="n">
        <v>8416</v>
      </c>
    </row>
    <row r="119" customFormat="false" ht="15" hidden="false" customHeight="false" outlineLevel="0" collapsed="false">
      <c r="A119" s="151"/>
      <c r="B119" s="151" t="s">
        <v>272</v>
      </c>
      <c r="C119" s="152" t="n">
        <v>19</v>
      </c>
      <c r="D119" s="152" t="n">
        <v>7.5</v>
      </c>
      <c r="E119" s="152" t="n">
        <v>7.8</v>
      </c>
      <c r="F119" s="152" t="n">
        <f aca="false">3.35-1.35</f>
        <v>2</v>
      </c>
      <c r="G119" s="152" t="n">
        <f aca="false">(D119+E119)*2*F119*C119</f>
        <v>1162.8</v>
      </c>
      <c r="H119" s="154"/>
      <c r="K119" s="150" t="n">
        <f aca="false">K115-K118</f>
        <v>19584</v>
      </c>
    </row>
    <row r="120" customFormat="false" ht="15" hidden="false" customHeight="false" outlineLevel="0" collapsed="false">
      <c r="A120" s="151"/>
      <c r="B120" s="151" t="s">
        <v>272</v>
      </c>
      <c r="C120" s="152" t="n">
        <v>4</v>
      </c>
      <c r="D120" s="152" t="n">
        <v>7.5</v>
      </c>
      <c r="E120" s="152" t="n">
        <v>3.5</v>
      </c>
      <c r="F120" s="152" t="n">
        <f aca="false">3.35-1.35</f>
        <v>2</v>
      </c>
      <c r="G120" s="152" t="n">
        <f aca="false">(D120+E120)*2*F120*C120</f>
        <v>176</v>
      </c>
      <c r="H120" s="154"/>
      <c r="K120" s="150" t="n">
        <f aca="false">K118-K119</f>
        <v>-11168</v>
      </c>
    </row>
    <row r="121" customFormat="false" ht="15" hidden="false" customHeight="false" outlineLevel="0" collapsed="false">
      <c r="A121" s="151"/>
      <c r="B121" s="151" t="s">
        <v>273</v>
      </c>
      <c r="C121" s="152" t="n">
        <v>4</v>
      </c>
      <c r="D121" s="152" t="n">
        <v>38</v>
      </c>
      <c r="E121" s="152"/>
      <c r="F121" s="152" t="n">
        <v>2</v>
      </c>
      <c r="G121" s="152" t="n">
        <f aca="false">F121*D121*C121</f>
        <v>304</v>
      </c>
      <c r="H121" s="154"/>
    </row>
    <row r="122" customFormat="false" ht="15" hidden="false" customHeight="false" outlineLevel="0" collapsed="false">
      <c r="A122" s="151"/>
      <c r="B122" s="151" t="s">
        <v>273</v>
      </c>
      <c r="C122" s="152" t="n">
        <v>4</v>
      </c>
      <c r="D122" s="152" t="n">
        <v>38</v>
      </c>
      <c r="E122" s="152"/>
      <c r="F122" s="152" t="n">
        <v>0.9</v>
      </c>
      <c r="G122" s="152" t="n">
        <f aca="false">F122*D122*C122</f>
        <v>136.8</v>
      </c>
      <c r="H122" s="154"/>
      <c r="L122" s="150" t="n">
        <f aca="false">K119/10.76</f>
        <v>1820.07434944238</v>
      </c>
    </row>
    <row r="123" customFormat="false" ht="14.25" hidden="false" customHeight="false" outlineLevel="0" collapsed="false">
      <c r="A123" s="151"/>
      <c r="B123" s="151"/>
      <c r="C123" s="152" t="n">
        <f aca="false">28/2</f>
        <v>14</v>
      </c>
      <c r="D123" s="152" t="n">
        <v>3.5</v>
      </c>
      <c r="E123" s="152"/>
      <c r="F123" s="152" t="n">
        <v>1.35</v>
      </c>
      <c r="G123" s="152" t="n">
        <f aca="false">F123*D123*C123</f>
        <v>66.15</v>
      </c>
      <c r="H123" s="152"/>
    </row>
    <row r="124" customFormat="false" ht="14.25" hidden="false" customHeight="false" outlineLevel="0" collapsed="false">
      <c r="A124" s="151"/>
      <c r="B124" s="151"/>
      <c r="C124" s="152"/>
      <c r="D124" s="152"/>
      <c r="E124" s="152"/>
      <c r="F124" s="152"/>
      <c r="G124" s="152"/>
      <c r="H124" s="152"/>
    </row>
    <row r="125" customFormat="false" ht="15" hidden="false" customHeight="false" outlineLevel="0" collapsed="false">
      <c r="A125" s="151"/>
      <c r="B125" s="153" t="s">
        <v>246</v>
      </c>
      <c r="C125" s="152"/>
      <c r="D125" s="152"/>
      <c r="E125" s="152"/>
      <c r="F125" s="152"/>
      <c r="G125" s="152"/>
      <c r="H125" s="152"/>
    </row>
    <row r="126" customFormat="false" ht="15" hidden="false" customHeight="false" outlineLevel="0" collapsed="false">
      <c r="A126" s="151"/>
      <c r="B126" s="151" t="s">
        <v>272</v>
      </c>
      <c r="C126" s="152" t="n">
        <v>14</v>
      </c>
      <c r="D126" s="152" t="n">
        <v>7.5</v>
      </c>
      <c r="E126" s="152" t="n">
        <v>7.8</v>
      </c>
      <c r="F126" s="152" t="n">
        <f aca="false">3.35-1.35</f>
        <v>2</v>
      </c>
      <c r="G126" s="152" t="n">
        <f aca="false">(D126+E126)*2*F126*C126</f>
        <v>856.8</v>
      </c>
      <c r="H126" s="154"/>
      <c r="K126" s="150" t="n">
        <f aca="false">K123-K125</f>
        <v>0</v>
      </c>
    </row>
    <row r="127" customFormat="false" ht="15" hidden="false" customHeight="false" outlineLevel="0" collapsed="false">
      <c r="A127" s="151"/>
      <c r="B127" s="151" t="s">
        <v>272</v>
      </c>
      <c r="C127" s="152" t="n">
        <v>3</v>
      </c>
      <c r="D127" s="152" t="n">
        <v>7.5</v>
      </c>
      <c r="E127" s="152" t="n">
        <v>7.8</v>
      </c>
      <c r="F127" s="152" t="n">
        <f aca="false">3.35-1.35</f>
        <v>2</v>
      </c>
      <c r="G127" s="152" t="n">
        <f aca="false">(D127+E127)*2*F127*C127</f>
        <v>183.6</v>
      </c>
      <c r="H127" s="154"/>
      <c r="K127" s="150" t="n">
        <f aca="false">K125-K126</f>
        <v>0</v>
      </c>
    </row>
    <row r="128" customFormat="false" ht="15" hidden="false" customHeight="false" outlineLevel="0" collapsed="false">
      <c r="A128" s="151"/>
      <c r="B128" s="151" t="s">
        <v>272</v>
      </c>
      <c r="C128" s="152" t="n">
        <v>1</v>
      </c>
      <c r="D128" s="152" t="n">
        <v>38</v>
      </c>
      <c r="E128" s="152" t="n">
        <v>27</v>
      </c>
      <c r="F128" s="152" t="n">
        <v>3.35</v>
      </c>
      <c r="G128" s="152" t="n">
        <f aca="false">(D128+E128)*2*F128*C128</f>
        <v>435.5</v>
      </c>
      <c r="H128" s="154"/>
      <c r="K128" s="150" t="n">
        <f aca="false">K126-K127</f>
        <v>0</v>
      </c>
    </row>
    <row r="129" customFormat="false" ht="15" hidden="false" customHeight="false" outlineLevel="0" collapsed="false">
      <c r="A129" s="151"/>
      <c r="B129" s="151" t="s">
        <v>273</v>
      </c>
      <c r="C129" s="152" t="n">
        <v>4</v>
      </c>
      <c r="D129" s="152" t="n">
        <v>40</v>
      </c>
      <c r="E129" s="152"/>
      <c r="F129" s="152" t="n">
        <v>2</v>
      </c>
      <c r="G129" s="152" t="n">
        <f aca="false">F129*D129*C129</f>
        <v>320</v>
      </c>
      <c r="H129" s="154"/>
      <c r="J129" s="150" t="n">
        <f aca="false">126/3.281</f>
        <v>38.4029259372143</v>
      </c>
      <c r="K129" s="150" t="n">
        <f aca="false">90/3.281</f>
        <v>27.4306613837245</v>
      </c>
    </row>
    <row r="130" customFormat="false" ht="15" hidden="false" customHeight="false" outlineLevel="0" collapsed="false">
      <c r="A130" s="151"/>
      <c r="B130" s="151" t="s">
        <v>273</v>
      </c>
      <c r="C130" s="152" t="n">
        <v>4</v>
      </c>
      <c r="D130" s="152" t="n">
        <v>40</v>
      </c>
      <c r="E130" s="152"/>
      <c r="F130" s="152" t="n">
        <v>0.9</v>
      </c>
      <c r="G130" s="152" t="n">
        <f aca="false">F130*D130*C130</f>
        <v>144</v>
      </c>
      <c r="H130" s="154"/>
      <c r="L130" s="150" t="n">
        <f aca="false">K126/10.76</f>
        <v>0</v>
      </c>
    </row>
    <row r="131" customFormat="false" ht="14.25" hidden="false" customHeight="false" outlineLevel="0" collapsed="false">
      <c r="A131" s="151"/>
      <c r="B131" s="151"/>
      <c r="C131" s="152" t="n">
        <f aca="false">28/2</f>
        <v>14</v>
      </c>
      <c r="D131" s="152" t="n">
        <v>3.5</v>
      </c>
      <c r="E131" s="152"/>
      <c r="F131" s="152" t="n">
        <v>1.35</v>
      </c>
      <c r="G131" s="152" t="n">
        <f aca="false">F131*D131*C131</f>
        <v>66.15</v>
      </c>
      <c r="H131" s="152"/>
      <c r="J131" s="150" t="n">
        <f aca="false">126/3.281</f>
        <v>38.4029259372143</v>
      </c>
    </row>
    <row r="132" customFormat="false" ht="15" hidden="false" customHeight="false" outlineLevel="0" collapsed="false">
      <c r="A132" s="151"/>
      <c r="B132" s="151"/>
      <c r="C132" s="152"/>
      <c r="D132" s="152"/>
      <c r="E132" s="152"/>
      <c r="F132" s="154" t="s">
        <v>82</v>
      </c>
      <c r="G132" s="154" t="n">
        <f aca="false">SUM(G119:G131)</f>
        <v>3851.8</v>
      </c>
      <c r="H132" s="154" t="s">
        <v>79</v>
      </c>
    </row>
    <row r="133" customFormat="false" ht="15" hidden="false" customHeight="false" outlineLevel="0" collapsed="false">
      <c r="A133" s="151"/>
      <c r="B133" s="151"/>
      <c r="C133" s="152"/>
      <c r="D133" s="152"/>
      <c r="E133" s="152"/>
      <c r="F133" s="152"/>
      <c r="G133" s="154"/>
      <c r="H133" s="154"/>
    </row>
    <row r="134" customFormat="false" ht="14.25" hidden="false" customHeight="false" outlineLevel="0" collapsed="false">
      <c r="A134" s="151"/>
      <c r="B134" s="151"/>
      <c r="C134" s="152"/>
      <c r="D134" s="152"/>
      <c r="E134" s="152"/>
      <c r="F134" s="152"/>
      <c r="G134" s="152"/>
      <c r="H134" s="152"/>
    </row>
    <row r="135" customFormat="false" ht="15" hidden="false" customHeight="false" outlineLevel="0" collapsed="false">
      <c r="A135" s="151"/>
      <c r="B135" s="151" t="s">
        <v>274</v>
      </c>
      <c r="C135" s="152" t="n">
        <v>19</v>
      </c>
      <c r="D135" s="152" t="n">
        <v>7.5</v>
      </c>
      <c r="E135" s="152" t="n">
        <v>7.8</v>
      </c>
      <c r="F135" s="152" t="n">
        <v>1.35</v>
      </c>
      <c r="G135" s="152" t="n">
        <f aca="false">(D135+E135)*2*F135*C135</f>
        <v>784.89</v>
      </c>
      <c r="H135" s="154"/>
    </row>
    <row r="136" customFormat="false" ht="14.25" hidden="false" customHeight="false" outlineLevel="0" collapsed="false">
      <c r="A136" s="151"/>
      <c r="B136" s="151"/>
      <c r="C136" s="152" t="n">
        <v>4</v>
      </c>
      <c r="D136" s="152" t="n">
        <v>38</v>
      </c>
      <c r="E136" s="152"/>
      <c r="F136" s="152" t="n">
        <v>2</v>
      </c>
      <c r="G136" s="152" t="n">
        <f aca="false">F136*D136*C136</f>
        <v>304</v>
      </c>
      <c r="H136" s="152"/>
    </row>
    <row r="137" customFormat="false" ht="14.25" hidden="false" customHeight="false" outlineLevel="0" collapsed="false">
      <c r="A137" s="151"/>
      <c r="B137" s="151"/>
      <c r="C137" s="152" t="n">
        <f aca="false">28/2</f>
        <v>14</v>
      </c>
      <c r="D137" s="152" t="n">
        <v>3.5</v>
      </c>
      <c r="E137" s="152"/>
      <c r="F137" s="152" t="n">
        <v>1.35</v>
      </c>
      <c r="G137" s="152" t="n">
        <f aca="false">F137*D137*C137</f>
        <v>66.15</v>
      </c>
      <c r="H137" s="152"/>
    </row>
    <row r="138" customFormat="false" ht="14.25" hidden="false" customHeight="false" outlineLevel="0" collapsed="false">
      <c r="A138" s="151"/>
      <c r="B138" s="151"/>
      <c r="C138" s="152"/>
      <c r="D138" s="152"/>
      <c r="E138" s="152"/>
      <c r="F138" s="152"/>
      <c r="G138" s="152"/>
      <c r="H138" s="152"/>
    </row>
    <row r="139" customFormat="false" ht="15" hidden="false" customHeight="false" outlineLevel="0" collapsed="false">
      <c r="A139" s="151"/>
      <c r="B139" s="151"/>
      <c r="C139" s="152" t="n">
        <v>14</v>
      </c>
      <c r="D139" s="152" t="n">
        <v>7.5</v>
      </c>
      <c r="E139" s="152" t="n">
        <v>7.8</v>
      </c>
      <c r="F139" s="152" t="n">
        <v>1.35</v>
      </c>
      <c r="G139" s="152" t="n">
        <f aca="false">(D139+E139)*2*F139*C139</f>
        <v>578.34</v>
      </c>
      <c r="H139" s="154"/>
    </row>
    <row r="140" customFormat="false" ht="14.25" hidden="false" customHeight="false" outlineLevel="0" collapsed="false">
      <c r="A140" s="151"/>
      <c r="B140" s="151"/>
      <c r="C140" s="152" t="n">
        <v>3</v>
      </c>
      <c r="D140" s="152" t="n">
        <v>38</v>
      </c>
      <c r="E140" s="152"/>
      <c r="F140" s="152" t="n">
        <v>2</v>
      </c>
      <c r="G140" s="152" t="n">
        <f aca="false">F140*D140*C140</f>
        <v>228</v>
      </c>
      <c r="H140" s="152"/>
    </row>
    <row r="141" customFormat="false" ht="14.25" hidden="false" customHeight="false" outlineLevel="0" collapsed="false">
      <c r="A141" s="151"/>
      <c r="B141" s="151"/>
      <c r="C141" s="152" t="n">
        <f aca="false">28/2</f>
        <v>14</v>
      </c>
      <c r="D141" s="152" t="n">
        <v>3.5</v>
      </c>
      <c r="E141" s="152"/>
      <c r="F141" s="152" t="n">
        <v>1.35</v>
      </c>
      <c r="G141" s="152" t="n">
        <f aca="false">F141*D141*C141</f>
        <v>66.15</v>
      </c>
      <c r="H141" s="152"/>
    </row>
    <row r="142" customFormat="false" ht="14.25" hidden="false" customHeight="false" outlineLevel="0" collapsed="false">
      <c r="A142" s="151"/>
      <c r="B142" s="151"/>
      <c r="C142" s="152"/>
      <c r="D142" s="152"/>
      <c r="E142" s="152"/>
      <c r="F142" s="152"/>
      <c r="G142" s="152"/>
      <c r="H142" s="152"/>
    </row>
    <row r="143" customFormat="false" ht="15" hidden="false" customHeight="false" outlineLevel="0" collapsed="false">
      <c r="A143" s="151"/>
      <c r="B143" s="151"/>
      <c r="C143" s="152"/>
      <c r="D143" s="152"/>
      <c r="E143" s="152"/>
      <c r="F143" s="154" t="s">
        <v>82</v>
      </c>
      <c r="G143" s="154" t="n">
        <f aca="false">SUM(G135:G136)</f>
        <v>1088.89</v>
      </c>
      <c r="H143" s="154" t="s">
        <v>79</v>
      </c>
    </row>
    <row r="144" customFormat="false" ht="14.25" hidden="false" customHeight="false" outlineLevel="0" collapsed="false">
      <c r="A144" s="151"/>
      <c r="B144" s="151"/>
      <c r="C144" s="152"/>
      <c r="D144" s="152"/>
      <c r="E144" s="152"/>
      <c r="F144" s="152"/>
      <c r="G144" s="152"/>
      <c r="H144" s="152"/>
    </row>
    <row r="145" customFormat="false" ht="14.25" hidden="false" customHeight="false" outlineLevel="0" collapsed="false">
      <c r="A145" s="151"/>
      <c r="B145" s="151" t="s">
        <v>275</v>
      </c>
      <c r="C145" s="152"/>
      <c r="D145" s="152"/>
      <c r="E145" s="152"/>
      <c r="F145" s="152"/>
      <c r="G145" s="152"/>
      <c r="H145" s="152"/>
    </row>
    <row r="146" customFormat="false" ht="14.25" hidden="false" customHeight="false" outlineLevel="0" collapsed="false">
      <c r="A146" s="151"/>
      <c r="B146" s="151" t="s">
        <v>245</v>
      </c>
      <c r="C146" s="152"/>
      <c r="D146" s="152"/>
      <c r="E146" s="152"/>
      <c r="F146" s="152"/>
      <c r="G146" s="152"/>
      <c r="H146" s="152"/>
    </row>
    <row r="147" customFormat="false" ht="14.25" hidden="false" customHeight="false" outlineLevel="0" collapsed="false">
      <c r="A147" s="151"/>
      <c r="B147" s="151"/>
      <c r="C147" s="152" t="n">
        <v>2</v>
      </c>
      <c r="D147" s="152" t="n">
        <v>54</v>
      </c>
      <c r="E147" s="152"/>
      <c r="F147" s="152" t="n">
        <v>3.5</v>
      </c>
      <c r="G147" s="152" t="n">
        <f aca="false">F147*D147*C147</f>
        <v>378</v>
      </c>
      <c r="H147" s="152"/>
    </row>
    <row r="148" customFormat="false" ht="14.25" hidden="false" customHeight="false" outlineLevel="0" collapsed="false">
      <c r="A148" s="151"/>
      <c r="B148" s="151"/>
      <c r="C148" s="152" t="n">
        <v>2</v>
      </c>
      <c r="D148" s="152" t="n">
        <v>46</v>
      </c>
      <c r="E148" s="152"/>
      <c r="F148" s="152" t="n">
        <v>3.5</v>
      </c>
      <c r="G148" s="152" t="n">
        <f aca="false">F148*D148*C148</f>
        <v>322</v>
      </c>
      <c r="H148" s="152"/>
    </row>
    <row r="149" customFormat="false" ht="14.25" hidden="false" customHeight="false" outlineLevel="0" collapsed="false">
      <c r="A149" s="151"/>
      <c r="B149" s="151" t="s">
        <v>246</v>
      </c>
      <c r="C149" s="152"/>
      <c r="D149" s="152"/>
      <c r="E149" s="152"/>
      <c r="F149" s="152"/>
      <c r="G149" s="152"/>
      <c r="H149" s="152"/>
    </row>
    <row r="150" customFormat="false" ht="14.25" hidden="false" customHeight="false" outlineLevel="0" collapsed="false">
      <c r="A150" s="151"/>
      <c r="B150" s="151"/>
      <c r="C150" s="152" t="n">
        <v>2</v>
      </c>
      <c r="D150" s="152" t="n">
        <v>54</v>
      </c>
      <c r="E150" s="152"/>
      <c r="F150" s="152" t="n">
        <f aca="false">3.5+1.2+1.2+0.2</f>
        <v>6.1</v>
      </c>
      <c r="G150" s="152" t="n">
        <f aca="false">F150*D150*C150</f>
        <v>658.8</v>
      </c>
      <c r="H150" s="152"/>
    </row>
    <row r="151" customFormat="false" ht="14.25" hidden="false" customHeight="false" outlineLevel="0" collapsed="false">
      <c r="A151" s="151"/>
      <c r="B151" s="151"/>
      <c r="C151" s="152" t="n">
        <v>2</v>
      </c>
      <c r="D151" s="152" t="n">
        <v>46</v>
      </c>
      <c r="E151" s="152"/>
      <c r="F151" s="152" t="n">
        <f aca="false">3.5+1.2+1.2+0.2</f>
        <v>6.1</v>
      </c>
      <c r="G151" s="152" t="n">
        <f aca="false">F151*D151*C151</f>
        <v>561.2</v>
      </c>
      <c r="H151" s="152"/>
    </row>
    <row r="152" customFormat="false" ht="14.25" hidden="false" customHeight="false" outlineLevel="0" collapsed="false">
      <c r="A152" s="151"/>
      <c r="B152" s="151"/>
      <c r="C152" s="152"/>
      <c r="D152" s="152"/>
      <c r="E152" s="152"/>
      <c r="F152" s="152"/>
      <c r="G152" s="152"/>
      <c r="H152" s="152"/>
    </row>
    <row r="153" customFormat="false" ht="14.25" hidden="false" customHeight="false" outlineLevel="0" collapsed="false">
      <c r="A153" s="151"/>
      <c r="B153" s="151"/>
      <c r="C153" s="152" t="n">
        <v>4</v>
      </c>
      <c r="D153" s="152" t="n">
        <v>38</v>
      </c>
      <c r="E153" s="152"/>
      <c r="F153" s="152" t="n">
        <f aca="false">1.2+1.2+0.9</f>
        <v>3.3</v>
      </c>
      <c r="G153" s="152" t="n">
        <f aca="false">F153*D153*C153</f>
        <v>501.6</v>
      </c>
      <c r="H153" s="152"/>
      <c r="J153" s="150" t="n">
        <f aca="false">2.2+0.9+0.6+0.6+0.2</f>
        <v>4.5</v>
      </c>
    </row>
    <row r="154" customFormat="false" ht="14.25" hidden="false" customHeight="false" outlineLevel="0" collapsed="false">
      <c r="A154" s="151"/>
      <c r="B154" s="151"/>
      <c r="C154" s="152" t="n">
        <f aca="false">28/2</f>
        <v>14</v>
      </c>
      <c r="D154" s="152" t="n">
        <v>3.5</v>
      </c>
      <c r="E154" s="152"/>
      <c r="F154" s="152" t="n">
        <v>1.35</v>
      </c>
      <c r="G154" s="152" t="n">
        <f aca="false">F154*D154*C154</f>
        <v>66.15</v>
      </c>
      <c r="H154" s="152"/>
    </row>
    <row r="155" customFormat="false" ht="14.25" hidden="false" customHeight="false" outlineLevel="0" collapsed="false">
      <c r="A155" s="151"/>
      <c r="B155" s="151"/>
      <c r="C155" s="152"/>
      <c r="D155" s="152"/>
      <c r="E155" s="152"/>
      <c r="F155" s="152"/>
      <c r="G155" s="152"/>
      <c r="H155" s="152"/>
    </row>
    <row r="156" customFormat="false" ht="15" hidden="false" customHeight="false" outlineLevel="0" collapsed="false">
      <c r="A156" s="151"/>
      <c r="B156" s="151"/>
      <c r="C156" s="152"/>
      <c r="D156" s="152"/>
      <c r="E156" s="152"/>
      <c r="F156" s="154" t="s">
        <v>82</v>
      </c>
      <c r="G156" s="154" t="n">
        <f aca="false">SUM(G147:G154)</f>
        <v>2487.75</v>
      </c>
      <c r="H156" s="154" t="s">
        <v>79</v>
      </c>
    </row>
    <row r="157" customFormat="false" ht="14.25" hidden="false" customHeight="false" outlineLevel="0" collapsed="false">
      <c r="A157" s="151"/>
      <c r="B157" s="151"/>
      <c r="C157" s="152"/>
      <c r="D157" s="152"/>
      <c r="E157" s="152"/>
      <c r="F157" s="152"/>
      <c r="G157" s="152"/>
      <c r="H157" s="152"/>
    </row>
    <row r="158" customFormat="false" ht="14.25" hidden="false" customHeight="false" outlineLevel="0" collapsed="false">
      <c r="A158" s="151"/>
      <c r="B158" s="151"/>
      <c r="C158" s="152"/>
      <c r="D158" s="152"/>
      <c r="E158" s="152"/>
      <c r="F158" s="152"/>
      <c r="G158" s="152"/>
      <c r="H158" s="152"/>
    </row>
    <row r="159" customFormat="false" ht="15" hidden="false" customHeight="false" outlineLevel="0" collapsed="false">
      <c r="A159" s="151"/>
      <c r="B159" s="153" t="s">
        <v>276</v>
      </c>
      <c r="C159" s="152"/>
      <c r="D159" s="152"/>
      <c r="E159" s="152"/>
      <c r="F159" s="152"/>
      <c r="G159" s="152"/>
      <c r="H159" s="152"/>
    </row>
    <row r="160" customFormat="false" ht="15" hidden="false" customHeight="false" outlineLevel="0" collapsed="false">
      <c r="A160" s="151"/>
      <c r="B160" s="153" t="s">
        <v>245</v>
      </c>
      <c r="C160" s="152"/>
      <c r="D160" s="152"/>
      <c r="E160" s="152"/>
      <c r="F160" s="152"/>
      <c r="G160" s="152"/>
      <c r="H160" s="152"/>
    </row>
    <row r="161" customFormat="false" ht="14.25" hidden="false" customHeight="false" outlineLevel="0" collapsed="false">
      <c r="A161" s="151"/>
      <c r="B161" s="151" t="s">
        <v>273</v>
      </c>
      <c r="C161" s="152" t="n">
        <v>2</v>
      </c>
      <c r="D161" s="152" t="n">
        <v>38</v>
      </c>
      <c r="E161" s="152"/>
      <c r="F161" s="152" t="n">
        <v>1.35</v>
      </c>
      <c r="G161" s="152" t="n">
        <f aca="false">F161*D161*C161</f>
        <v>102.6</v>
      </c>
      <c r="H161" s="152"/>
    </row>
    <row r="162" customFormat="false" ht="14.25" hidden="false" customHeight="false" outlineLevel="0" collapsed="false">
      <c r="A162" s="151"/>
      <c r="B162" s="151"/>
      <c r="C162" s="152" t="n">
        <v>2</v>
      </c>
      <c r="D162" s="152" t="n">
        <v>24</v>
      </c>
      <c r="E162" s="152"/>
      <c r="F162" s="152" t="n">
        <v>1.35</v>
      </c>
      <c r="G162" s="152" t="n">
        <f aca="false">F162*D162*C162</f>
        <v>64.8</v>
      </c>
      <c r="H162" s="152"/>
    </row>
    <row r="163" customFormat="false" ht="14.25" hidden="false" customHeight="false" outlineLevel="0" collapsed="false">
      <c r="A163" s="151"/>
      <c r="B163" s="151"/>
      <c r="C163" s="152" t="n">
        <v>-22</v>
      </c>
      <c r="D163" s="152" t="n">
        <v>1.2</v>
      </c>
      <c r="E163" s="152"/>
      <c r="F163" s="152" t="n">
        <v>1.35</v>
      </c>
      <c r="G163" s="152" t="n">
        <f aca="false">F163*D163*C163</f>
        <v>-35.64</v>
      </c>
      <c r="H163" s="152"/>
    </row>
    <row r="164" customFormat="false" ht="14.25" hidden="false" customHeight="false" outlineLevel="0" collapsed="false">
      <c r="A164" s="151"/>
      <c r="B164" s="151"/>
      <c r="C164" s="152" t="n">
        <v>21</v>
      </c>
      <c r="D164" s="152" t="n">
        <v>7.6</v>
      </c>
      <c r="E164" s="152" t="n">
        <v>7.8</v>
      </c>
      <c r="F164" s="152" t="n">
        <v>1.35</v>
      </c>
      <c r="G164" s="152" t="n">
        <f aca="false">(D164+E164)*2*C164*F164</f>
        <v>873.18</v>
      </c>
      <c r="H164" s="152"/>
    </row>
    <row r="165" customFormat="false" ht="14.25" hidden="false" customHeight="false" outlineLevel="0" collapsed="false">
      <c r="A165" s="151"/>
      <c r="B165" s="151" t="s">
        <v>277</v>
      </c>
      <c r="C165" s="152" t="n">
        <v>4</v>
      </c>
      <c r="D165" s="152" t="n">
        <v>8.5</v>
      </c>
      <c r="E165" s="152"/>
      <c r="F165" s="152" t="n">
        <v>1.35</v>
      </c>
      <c r="G165" s="152" t="n">
        <f aca="false">(D165+E165)*2*C165*F165</f>
        <v>91.8</v>
      </c>
      <c r="H165" s="152"/>
    </row>
    <row r="166" customFormat="false" ht="14.25" hidden="false" customHeight="false" outlineLevel="0" collapsed="false">
      <c r="A166" s="151"/>
      <c r="B166" s="151" t="s">
        <v>277</v>
      </c>
      <c r="C166" s="152" t="n">
        <v>2</v>
      </c>
      <c r="D166" s="152" t="n">
        <v>3.6</v>
      </c>
      <c r="E166" s="152"/>
      <c r="F166" s="152" t="n">
        <v>1.35</v>
      </c>
      <c r="G166" s="152" t="n">
        <f aca="false">(D166+E166)*2*C166*F166</f>
        <v>19.44</v>
      </c>
      <c r="H166" s="152"/>
    </row>
    <row r="167" customFormat="false" ht="15" hidden="false" customHeight="false" outlineLevel="0" collapsed="false">
      <c r="A167" s="151"/>
      <c r="B167" s="153" t="s">
        <v>246</v>
      </c>
      <c r="C167" s="152"/>
      <c r="D167" s="152"/>
      <c r="E167" s="152"/>
      <c r="F167" s="152"/>
      <c r="G167" s="152"/>
      <c r="H167" s="152"/>
    </row>
    <row r="168" customFormat="false" ht="14.25" hidden="false" customHeight="false" outlineLevel="0" collapsed="false">
      <c r="A168" s="151"/>
      <c r="B168" s="151" t="s">
        <v>273</v>
      </c>
      <c r="C168" s="152" t="n">
        <v>2</v>
      </c>
      <c r="D168" s="152" t="n">
        <v>38</v>
      </c>
      <c r="E168" s="152"/>
      <c r="F168" s="152" t="n">
        <v>1.35</v>
      </c>
      <c r="G168" s="152" t="n">
        <f aca="false">F168*D168*C168</f>
        <v>102.6</v>
      </c>
      <c r="H168" s="152"/>
    </row>
    <row r="169" customFormat="false" ht="14.25" hidden="false" customHeight="false" outlineLevel="0" collapsed="false">
      <c r="A169" s="151"/>
      <c r="B169" s="151"/>
      <c r="C169" s="152" t="n">
        <v>2</v>
      </c>
      <c r="D169" s="152" t="n">
        <v>24</v>
      </c>
      <c r="E169" s="152"/>
      <c r="F169" s="152" t="n">
        <v>1.35</v>
      </c>
      <c r="G169" s="152" t="n">
        <f aca="false">F169*D169*C169</f>
        <v>64.8</v>
      </c>
      <c r="H169" s="152"/>
    </row>
    <row r="170" customFormat="false" ht="14.25" hidden="false" customHeight="false" outlineLevel="0" collapsed="false">
      <c r="A170" s="151"/>
      <c r="B170" s="151"/>
      <c r="C170" s="152" t="n">
        <v>-22</v>
      </c>
      <c r="D170" s="152" t="n">
        <v>1.2</v>
      </c>
      <c r="E170" s="152"/>
      <c r="F170" s="152" t="n">
        <v>1.35</v>
      </c>
      <c r="G170" s="152" t="n">
        <f aca="false">F170*D170*C170</f>
        <v>-35.64</v>
      </c>
      <c r="H170" s="152"/>
    </row>
    <row r="171" customFormat="false" ht="14.25" hidden="false" customHeight="false" outlineLevel="0" collapsed="false">
      <c r="A171" s="151"/>
      <c r="B171" s="151"/>
      <c r="C171" s="152" t="n">
        <v>21</v>
      </c>
      <c r="D171" s="152" t="n">
        <v>7.6</v>
      </c>
      <c r="E171" s="152" t="n">
        <v>7.8</v>
      </c>
      <c r="F171" s="152" t="n">
        <v>1.35</v>
      </c>
      <c r="G171" s="152" t="n">
        <f aca="false">(D171+E171)*2*C171*F171</f>
        <v>873.18</v>
      </c>
      <c r="H171" s="152"/>
    </row>
    <row r="172" customFormat="false" ht="14.25" hidden="false" customHeight="false" outlineLevel="0" collapsed="false">
      <c r="A172" s="151"/>
      <c r="B172" s="151" t="s">
        <v>277</v>
      </c>
      <c r="C172" s="152" t="n">
        <v>4</v>
      </c>
      <c r="D172" s="152" t="n">
        <v>8.5</v>
      </c>
      <c r="E172" s="152"/>
      <c r="F172" s="152" t="n">
        <v>1.35</v>
      </c>
      <c r="G172" s="152" t="n">
        <f aca="false">(D172+E172)*2*C172*F172</f>
        <v>91.8</v>
      </c>
      <c r="H172" s="152"/>
    </row>
    <row r="173" customFormat="false" ht="14.25" hidden="false" customHeight="false" outlineLevel="0" collapsed="false">
      <c r="A173" s="151"/>
      <c r="B173" s="151" t="s">
        <v>277</v>
      </c>
      <c r="C173" s="152" t="n">
        <v>2</v>
      </c>
      <c r="D173" s="152" t="n">
        <v>3.6</v>
      </c>
      <c r="E173" s="152"/>
      <c r="F173" s="152" t="n">
        <v>1.35</v>
      </c>
      <c r="G173" s="152" t="n">
        <f aca="false">(D173+E173)*2*C173*F173</f>
        <v>19.44</v>
      </c>
      <c r="H173" s="152"/>
    </row>
    <row r="174" customFormat="false" ht="15" hidden="false" customHeight="false" outlineLevel="0" collapsed="false">
      <c r="A174" s="151"/>
      <c r="B174" s="151"/>
      <c r="C174" s="152"/>
      <c r="D174" s="152"/>
      <c r="E174" s="152"/>
      <c r="F174" s="154" t="s">
        <v>82</v>
      </c>
      <c r="G174" s="154" t="n">
        <f aca="false">SUM(G161:G166)</f>
        <v>1116.18</v>
      </c>
      <c r="H174" s="154" t="s">
        <v>79</v>
      </c>
    </row>
    <row r="175" customFormat="false" ht="14.25" hidden="false" customHeight="false" outlineLevel="0" collapsed="false">
      <c r="A175" s="151"/>
      <c r="B175" s="151"/>
      <c r="C175" s="152"/>
      <c r="D175" s="152"/>
      <c r="E175" s="152"/>
      <c r="F175" s="152"/>
      <c r="G175" s="152"/>
      <c r="H175" s="152"/>
    </row>
    <row r="176" customFormat="false" ht="14.25" hidden="false" customHeight="false" outlineLevel="0" collapsed="false">
      <c r="A176" s="151"/>
      <c r="B176" s="151"/>
      <c r="C176" s="152"/>
      <c r="D176" s="152"/>
      <c r="E176" s="152"/>
      <c r="F176" s="152"/>
      <c r="G176" s="152"/>
      <c r="H176" s="152"/>
    </row>
    <row r="177" customFormat="false" ht="14.25" hidden="false" customHeight="false" outlineLevel="0" collapsed="false">
      <c r="A177" s="151"/>
      <c r="B177" s="151"/>
      <c r="C177" s="152"/>
      <c r="D177" s="152"/>
      <c r="E177" s="152"/>
      <c r="F177" s="152"/>
      <c r="G177" s="152"/>
      <c r="H177" s="152"/>
    </row>
    <row r="178" customFormat="false" ht="14.25" hidden="false" customHeight="false" outlineLevel="0" collapsed="false">
      <c r="A178" s="151"/>
      <c r="B178" s="151"/>
      <c r="C178" s="152"/>
      <c r="D178" s="152"/>
      <c r="E178" s="152"/>
      <c r="F178" s="152"/>
      <c r="G178" s="152"/>
      <c r="H178" s="152"/>
    </row>
    <row r="179" customFormat="false" ht="14.25" hidden="false" customHeight="false" outlineLevel="0" collapsed="false">
      <c r="A179" s="151"/>
      <c r="B179" s="151"/>
      <c r="C179" s="152"/>
      <c r="D179" s="152"/>
      <c r="E179" s="152"/>
      <c r="F179" s="152"/>
      <c r="G179" s="152"/>
      <c r="H179" s="152"/>
    </row>
    <row r="180" customFormat="false" ht="14.25" hidden="false" customHeight="false" outlineLevel="0" collapsed="false">
      <c r="A180" s="151"/>
      <c r="B180" s="151"/>
      <c r="C180" s="152"/>
      <c r="D180" s="152"/>
      <c r="E180" s="152"/>
      <c r="F180" s="152"/>
      <c r="G180" s="152"/>
      <c r="H180" s="152"/>
    </row>
    <row r="181" customFormat="false" ht="14.25" hidden="false" customHeight="false" outlineLevel="0" collapsed="false">
      <c r="A181" s="151"/>
      <c r="B181" s="151"/>
      <c r="C181" s="152"/>
      <c r="D181" s="152"/>
      <c r="E181" s="152"/>
      <c r="F181" s="152"/>
      <c r="G181" s="152"/>
      <c r="H181" s="152"/>
    </row>
    <row r="182" customFormat="false" ht="14.25" hidden="false" customHeight="false" outlineLevel="0" collapsed="false">
      <c r="A182" s="151"/>
      <c r="B182" s="151"/>
      <c r="C182" s="152"/>
      <c r="D182" s="152"/>
      <c r="E182" s="152"/>
      <c r="F182" s="152"/>
      <c r="G182" s="152"/>
      <c r="H182" s="152"/>
    </row>
    <row r="183" customFormat="false" ht="14.25" hidden="false" customHeight="false" outlineLevel="0" collapsed="false">
      <c r="A183" s="151"/>
      <c r="B183" s="151"/>
      <c r="C183" s="152"/>
      <c r="D183" s="152"/>
      <c r="E183" s="152"/>
      <c r="F183" s="152"/>
      <c r="G183" s="152"/>
      <c r="H183" s="152"/>
    </row>
    <row r="184" customFormat="false" ht="14.25" hidden="false" customHeight="false" outlineLevel="0" collapsed="false">
      <c r="A184" s="151"/>
      <c r="B184" s="151"/>
      <c r="C184" s="152"/>
      <c r="D184" s="152"/>
      <c r="E184" s="152"/>
      <c r="F184" s="152"/>
      <c r="G184" s="152"/>
      <c r="H184" s="152"/>
    </row>
    <row r="185" customFormat="false" ht="14.25" hidden="false" customHeight="false" outlineLevel="0" collapsed="false">
      <c r="A185" s="151"/>
      <c r="B185" s="151"/>
      <c r="C185" s="152"/>
      <c r="D185" s="152"/>
      <c r="E185" s="152"/>
      <c r="F185" s="152"/>
      <c r="G185" s="152"/>
      <c r="H185" s="152"/>
    </row>
    <row r="186" customFormat="false" ht="14.25" hidden="false" customHeight="false" outlineLevel="0" collapsed="false">
      <c r="A186" s="151"/>
      <c r="B186" s="151"/>
      <c r="C186" s="152"/>
      <c r="D186" s="152"/>
      <c r="E186" s="152"/>
      <c r="F186" s="152"/>
      <c r="G186" s="152"/>
      <c r="H186" s="152"/>
    </row>
    <row r="187" customFormat="false" ht="14.25" hidden="false" customHeight="false" outlineLevel="0" collapsed="false">
      <c r="A187" s="151"/>
      <c r="B187" s="151"/>
      <c r="C187" s="152"/>
      <c r="D187" s="152"/>
      <c r="E187" s="152"/>
      <c r="F187" s="152"/>
      <c r="G187" s="152"/>
      <c r="H187" s="152"/>
    </row>
    <row r="188" customFormat="false" ht="14.25" hidden="false" customHeight="false" outlineLevel="0" collapsed="false">
      <c r="A188" s="151"/>
      <c r="B188" s="151"/>
      <c r="C188" s="152"/>
      <c r="D188" s="152"/>
      <c r="E188" s="152"/>
      <c r="F188" s="152"/>
      <c r="G188" s="152"/>
      <c r="H188" s="152"/>
    </row>
    <row r="189" customFormat="false" ht="14.25" hidden="false" customHeight="false" outlineLevel="0" collapsed="false">
      <c r="A189" s="151"/>
      <c r="B189" s="151"/>
      <c r="C189" s="152"/>
      <c r="D189" s="152"/>
      <c r="E189" s="152"/>
      <c r="F189" s="152"/>
      <c r="G189" s="152"/>
      <c r="H189" s="152"/>
    </row>
    <row r="190" customFormat="false" ht="14.25" hidden="false" customHeight="false" outlineLevel="0" collapsed="false">
      <c r="A190" s="151"/>
      <c r="B190" s="151"/>
      <c r="C190" s="152"/>
      <c r="D190" s="152"/>
      <c r="E190" s="152"/>
      <c r="F190" s="152"/>
      <c r="G190" s="152"/>
      <c r="H190" s="152"/>
    </row>
    <row r="191" customFormat="false" ht="14.25" hidden="false" customHeight="false" outlineLevel="0" collapsed="false">
      <c r="A191" s="151"/>
      <c r="B191" s="151"/>
      <c r="C191" s="152"/>
      <c r="D191" s="152"/>
      <c r="E191" s="152"/>
      <c r="F191" s="152"/>
      <c r="G191" s="152"/>
      <c r="H191" s="152"/>
    </row>
    <row r="192" customFormat="false" ht="14.25" hidden="false" customHeight="false" outlineLevel="0" collapsed="false">
      <c r="A192" s="151"/>
      <c r="B192" s="151"/>
      <c r="C192" s="152"/>
      <c r="D192" s="152"/>
      <c r="E192" s="152"/>
      <c r="F192" s="152"/>
      <c r="G192" s="152"/>
      <c r="H192" s="152"/>
    </row>
    <row r="193" customFormat="false" ht="14.25" hidden="false" customHeight="false" outlineLevel="0" collapsed="false">
      <c r="A193" s="151"/>
      <c r="B193" s="151"/>
      <c r="C193" s="152"/>
      <c r="D193" s="152"/>
      <c r="E193" s="152"/>
      <c r="F193" s="152"/>
      <c r="G193" s="152"/>
      <c r="H193" s="152"/>
    </row>
    <row r="194" customFormat="false" ht="14.25" hidden="false" customHeight="false" outlineLevel="0" collapsed="false">
      <c r="A194" s="151"/>
      <c r="B194" s="151"/>
      <c r="C194" s="152"/>
      <c r="D194" s="152"/>
      <c r="E194" s="152"/>
      <c r="F194" s="152"/>
      <c r="G194" s="152"/>
      <c r="H194" s="152"/>
    </row>
    <row r="195" customFormat="false" ht="14.25" hidden="false" customHeight="false" outlineLevel="0" collapsed="false">
      <c r="A195" s="151"/>
      <c r="B195" s="151"/>
      <c r="C195" s="152"/>
      <c r="D195" s="152"/>
      <c r="E195" s="152"/>
      <c r="F195" s="152"/>
      <c r="G195" s="152"/>
      <c r="H195" s="152"/>
    </row>
    <row r="196" customFormat="false" ht="14.25" hidden="false" customHeight="false" outlineLevel="0" collapsed="false">
      <c r="A196" s="151"/>
      <c r="B196" s="151"/>
      <c r="C196" s="152"/>
      <c r="D196" s="152"/>
      <c r="E196" s="152"/>
      <c r="F196" s="152"/>
      <c r="G196" s="152"/>
      <c r="H196" s="152"/>
    </row>
    <row r="197" customFormat="false" ht="14.25" hidden="false" customHeight="false" outlineLevel="0" collapsed="false">
      <c r="A197" s="151"/>
      <c r="B197" s="151"/>
      <c r="C197" s="152"/>
      <c r="D197" s="152"/>
      <c r="E197" s="152"/>
      <c r="F197" s="152"/>
      <c r="G197" s="152"/>
      <c r="H197" s="152"/>
    </row>
    <row r="198" customFormat="false" ht="14.25" hidden="false" customHeight="false" outlineLevel="0" collapsed="false">
      <c r="A198" s="151"/>
      <c r="B198" s="151"/>
      <c r="C198" s="152"/>
      <c r="D198" s="152"/>
      <c r="E198" s="152"/>
      <c r="F198" s="152"/>
      <c r="G198" s="152"/>
      <c r="H198" s="152"/>
    </row>
    <row r="199" customFormat="false" ht="14.25" hidden="false" customHeight="false" outlineLevel="0" collapsed="false">
      <c r="A199" s="151"/>
      <c r="B199" s="151"/>
      <c r="C199" s="152"/>
      <c r="D199" s="152"/>
      <c r="E199" s="152"/>
      <c r="F199" s="152"/>
      <c r="G199" s="152"/>
      <c r="H199" s="152"/>
    </row>
    <row r="200" customFormat="false" ht="14.25" hidden="false" customHeight="false" outlineLevel="0" collapsed="false">
      <c r="A200" s="151"/>
      <c r="B200" s="151"/>
      <c r="C200" s="152"/>
      <c r="D200" s="152"/>
      <c r="E200" s="152"/>
      <c r="F200" s="152"/>
      <c r="G200" s="152"/>
      <c r="H200" s="152"/>
    </row>
    <row r="201" customFormat="false" ht="14.25" hidden="false" customHeight="false" outlineLevel="0" collapsed="false">
      <c r="A201" s="151"/>
      <c r="B201" s="151"/>
      <c r="C201" s="152"/>
      <c r="D201" s="152"/>
      <c r="E201" s="152"/>
      <c r="F201" s="152"/>
      <c r="G201" s="152"/>
      <c r="H201" s="152"/>
    </row>
    <row r="202" customFormat="false" ht="14.25" hidden="false" customHeight="false" outlineLevel="0" collapsed="false">
      <c r="A202" s="151"/>
      <c r="B202" s="151"/>
      <c r="C202" s="152"/>
      <c r="D202" s="152"/>
      <c r="E202" s="152"/>
      <c r="F202" s="152"/>
      <c r="G202" s="152"/>
      <c r="H202" s="152"/>
    </row>
    <row r="203" customFormat="false" ht="14.25" hidden="false" customHeight="false" outlineLevel="0" collapsed="false">
      <c r="A203" s="151"/>
      <c r="B203" s="151"/>
      <c r="C203" s="152"/>
      <c r="D203" s="152"/>
      <c r="E203" s="152"/>
      <c r="F203" s="152"/>
      <c r="G203" s="152"/>
      <c r="H203" s="152"/>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1319</TotalTime>
  <Application>LibreOffice/6.2.0.3$Windows_x86 LibreOffice_project/98c6a8a1c6c7b144ce3cc729e34964b47ce25d62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2009-04-16T11:32:48Z</dcterms:created>
  <dc:creator>COMP9</dc:creator>
  <dc:description/>
  <dc:language>en-US</dc:language>
  <cp:lastModifiedBy>Venkat Reddy</cp:lastModifiedBy>
  <cp:lastPrinted>2026-01-07T05:12:46Z</cp:lastPrinted>
  <dcterms:modified xsi:type="dcterms:W3CDTF">2026-02-18T12:40:04Z</dcterms:modified>
  <cp:revision>20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Info 1">
    <vt:lpwstr/>
  </property>
  <property fmtid="{D5CDD505-2E9C-101B-9397-08002B2CF9AE}" pid="6" name="Info 2">
    <vt:lpwstr/>
  </property>
  <property fmtid="{D5CDD505-2E9C-101B-9397-08002B2CF9AE}" pid="7" name="Info 3">
    <vt:lpwstr/>
  </property>
  <property fmtid="{D5CDD505-2E9C-101B-9397-08002B2CF9AE}" pid="8" name="Info 4">
    <vt:lpwstr/>
  </property>
  <property fmtid="{D5CDD505-2E9C-101B-9397-08002B2CF9AE}" pid="9" name="LinksUpToDate">
    <vt:bool>0</vt:bool>
  </property>
  <property fmtid="{D5CDD505-2E9C-101B-9397-08002B2CF9AE}" pid="10" name="ScaleCrop">
    <vt:bool>0</vt:bool>
  </property>
  <property fmtid="{D5CDD505-2E9C-101B-9397-08002B2CF9AE}" pid="11" name="ShareDoc">
    <vt:bool>0</vt:bool>
  </property>
</Properties>
</file>